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15480" windowHeight="8835" tabRatio="839"/>
  </bookViews>
  <sheets>
    <sheet name="титульный" sheetId="17" r:id="rId1"/>
    <sheet name="таб1" sheetId="1" r:id="rId2"/>
    <sheet name="таб2" sheetId="2" r:id="rId3"/>
    <sheet name="таб2.1" sheetId="3" r:id="rId4"/>
    <sheet name="ср. во врем расп" sheetId="4" r:id="rId5"/>
    <sheet name="211" sheetId="6" r:id="rId6"/>
    <sheet name="212" sheetId="7" r:id="rId7"/>
    <sheet name="213" sheetId="8" r:id="rId8"/>
    <sheet name="290" sheetId="9" r:id="rId9"/>
    <sheet name="221.223" sheetId="10" r:id="rId10"/>
    <sheet name="225.226" sheetId="11" r:id="rId11"/>
    <sheet name="310" sheetId="13" r:id="rId12"/>
    <sheet name="340" sheetId="15" r:id="rId13"/>
    <sheet name="016 форма" sheetId="14" r:id="rId14"/>
    <sheet name="ИТОГИ" sheetId="16" r:id="rId15"/>
  </sheets>
  <definedNames>
    <definedName name="_xlnm.Print_Area" localSheetId="11">'310'!$A$1:$E$22</definedName>
    <definedName name="_xlnm.Print_Area" localSheetId="12">'340'!$A$1:$E$32</definedName>
  </definedNames>
  <calcPr calcId="145621"/>
</workbook>
</file>

<file path=xl/calcChain.xml><?xml version="1.0" encoding="utf-8"?>
<calcChain xmlns="http://schemas.openxmlformats.org/spreadsheetml/2006/main">
  <c r="O40" i="2" l="1"/>
  <c r="G26" i="2"/>
  <c r="G16" i="2"/>
  <c r="F3" i="16"/>
  <c r="E33" i="9"/>
  <c r="E11" i="9" l="1"/>
  <c r="E19" i="15"/>
  <c r="E20" i="15"/>
  <c r="E20" i="13"/>
  <c r="E22" i="13" s="1"/>
  <c r="E10" i="11"/>
  <c r="E72" i="11"/>
  <c r="E8" i="11"/>
  <c r="E11" i="11"/>
  <c r="E9" i="11"/>
  <c r="E12" i="11" l="1"/>
  <c r="F67" i="10"/>
  <c r="D30" i="9"/>
  <c r="D74" i="8"/>
  <c r="H49" i="6"/>
  <c r="H48" i="6"/>
  <c r="J23" i="6"/>
  <c r="J22" i="6"/>
  <c r="J21" i="6"/>
  <c r="J24" i="6"/>
  <c r="E23" i="6"/>
  <c r="E22" i="6"/>
  <c r="G23" i="6"/>
  <c r="F22" i="6"/>
  <c r="G22" i="6"/>
  <c r="E24" i="6"/>
  <c r="E21" i="6"/>
  <c r="F21" i="6"/>
  <c r="E21" i="13"/>
  <c r="F64" i="10"/>
  <c r="F12" i="10"/>
  <c r="D60" i="11"/>
  <c r="F5" i="16" s="1"/>
  <c r="C28" i="1"/>
  <c r="C27" i="1"/>
  <c r="C24" i="1" s="1"/>
  <c r="C15" i="1"/>
  <c r="C14" i="1" s="1"/>
  <c r="C7" i="1"/>
  <c r="C6" i="1"/>
  <c r="E31" i="15" l="1"/>
  <c r="G31" i="2" l="1"/>
  <c r="H31" i="2"/>
  <c r="I31" i="2"/>
  <c r="J31" i="2"/>
  <c r="K31" i="2"/>
  <c r="L31" i="2"/>
  <c r="M31" i="2"/>
  <c r="N31" i="2"/>
  <c r="R31" i="2"/>
  <c r="F76" i="10" l="1"/>
  <c r="H22" i="6" l="1"/>
  <c r="G12" i="3"/>
  <c r="Q36" i="2" l="1"/>
  <c r="O31" i="2"/>
  <c r="P36" i="2"/>
  <c r="O25" i="2"/>
  <c r="Q22" i="2"/>
  <c r="P22" i="2"/>
  <c r="Q18" i="2"/>
  <c r="P18" i="2"/>
  <c r="Q17" i="2"/>
  <c r="P17" i="2"/>
  <c r="Q13" i="2"/>
  <c r="P13" i="2"/>
  <c r="Q27" i="2"/>
  <c r="P27" i="2"/>
  <c r="Q26" i="2"/>
  <c r="P26" i="2"/>
  <c r="H40" i="2"/>
  <c r="H16" i="2"/>
  <c r="D49" i="2"/>
  <c r="E36" i="2" l="1"/>
  <c r="E31" i="2" s="1"/>
  <c r="P31" i="2"/>
  <c r="F36" i="2"/>
  <c r="F31" i="2" s="1"/>
  <c r="Q31" i="2"/>
  <c r="D13" i="2"/>
  <c r="E13" i="2"/>
  <c r="F13" i="2"/>
  <c r="D48" i="2"/>
  <c r="D46" i="2"/>
  <c r="D45" i="2"/>
  <c r="D44" i="2"/>
  <c r="D42" i="2"/>
  <c r="D41" i="2"/>
  <c r="D39" i="2"/>
  <c r="N38" i="2"/>
  <c r="M38" i="2"/>
  <c r="L38" i="2"/>
  <c r="K38" i="2"/>
  <c r="J38" i="2"/>
  <c r="I38" i="2"/>
  <c r="I24" i="2" s="1"/>
  <c r="H38" i="2"/>
  <c r="G38" i="2"/>
  <c r="D37" i="2"/>
  <c r="D36" i="2"/>
  <c r="D35" i="2"/>
  <c r="D34" i="2"/>
  <c r="D33" i="2"/>
  <c r="D31" i="2"/>
  <c r="D30" i="2"/>
  <c r="D29" i="2"/>
  <c r="F28" i="2"/>
  <c r="E28" i="2"/>
  <c r="D28" i="2"/>
  <c r="F27" i="2"/>
  <c r="E27" i="2"/>
  <c r="D27" i="2"/>
  <c r="F26" i="2"/>
  <c r="E26" i="2"/>
  <c r="D26" i="2"/>
  <c r="R25" i="2"/>
  <c r="R40" i="2" s="1"/>
  <c r="R38" i="2" s="1"/>
  <c r="R24" i="2" s="1"/>
  <c r="Q25" i="2"/>
  <c r="F25" i="2" s="1"/>
  <c r="P25" i="2"/>
  <c r="N25" i="2"/>
  <c r="N24" i="2" s="1"/>
  <c r="M25" i="2"/>
  <c r="M24" i="2" s="1"/>
  <c r="L25" i="2"/>
  <c r="L24" i="2" s="1"/>
  <c r="K25" i="2"/>
  <c r="K24" i="2" s="1"/>
  <c r="J25" i="2"/>
  <c r="H25" i="2"/>
  <c r="H24" i="2" s="1"/>
  <c r="G25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Q15" i="2"/>
  <c r="Q12" i="2" s="1"/>
  <c r="Q40" i="2" s="1"/>
  <c r="P15" i="2"/>
  <c r="P12" i="2" s="1"/>
  <c r="O15" i="2"/>
  <c r="O12" i="2" s="1"/>
  <c r="I15" i="2"/>
  <c r="I12" i="2" s="1"/>
  <c r="H15" i="2"/>
  <c r="H12" i="2" s="1"/>
  <c r="G15" i="2"/>
  <c r="G12" i="2" s="1"/>
  <c r="L12" i="2"/>
  <c r="L50" i="2" s="1"/>
  <c r="K12" i="2"/>
  <c r="K50" i="2" s="1"/>
  <c r="J12" i="2"/>
  <c r="D61" i="9"/>
  <c r="P40" i="2" l="1"/>
  <c r="E40" i="2" s="1"/>
  <c r="D40" i="2"/>
  <c r="D9" i="3" s="1"/>
  <c r="J24" i="2"/>
  <c r="G24" i="2"/>
  <c r="G50" i="2" s="1"/>
  <c r="E38" i="2"/>
  <c r="E9" i="3"/>
  <c r="Q38" i="2"/>
  <c r="Q24" i="2" s="1"/>
  <c r="Q50" i="2" s="1"/>
  <c r="N50" i="2"/>
  <c r="R50" i="2"/>
  <c r="F40" i="2"/>
  <c r="F15" i="2"/>
  <c r="F12" i="2" s="1"/>
  <c r="P38" i="2"/>
  <c r="P24" i="2" s="1"/>
  <c r="P50" i="2" s="1"/>
  <c r="D15" i="2"/>
  <c r="D12" i="2" s="1"/>
  <c r="I50" i="2"/>
  <c r="D25" i="2"/>
  <c r="E15" i="2"/>
  <c r="E12" i="2" s="1"/>
  <c r="E25" i="2"/>
  <c r="M50" i="2"/>
  <c r="J50" i="2"/>
  <c r="H50" i="2"/>
  <c r="D28" i="11"/>
  <c r="O38" i="2" l="1"/>
  <c r="J9" i="3"/>
  <c r="E24" i="2"/>
  <c r="D38" i="2"/>
  <c r="D24" i="2" s="1"/>
  <c r="O24" i="2"/>
  <c r="O50" i="2" s="1"/>
  <c r="D50" i="2" s="1"/>
  <c r="F38" i="2"/>
  <c r="F24" i="2" s="1"/>
  <c r="F50" i="2" s="1"/>
  <c r="F9" i="3"/>
  <c r="K9" i="3"/>
  <c r="E50" i="2"/>
  <c r="D72" i="9"/>
  <c r="L9" i="3" l="1"/>
  <c r="D50" i="9" l="1"/>
  <c r="G24" i="6" l="1"/>
  <c r="D38" i="11" l="1"/>
  <c r="E22" i="9" l="1"/>
  <c r="E21" i="15" l="1"/>
  <c r="E17" i="11"/>
  <c r="F24" i="6" l="1"/>
  <c r="F23" i="6"/>
  <c r="G21" i="6"/>
  <c r="D24" i="6" l="1"/>
  <c r="K46" i="14" l="1"/>
  <c r="J37" i="14" s="1"/>
  <c r="J46" i="14" s="1"/>
  <c r="D64" i="11" l="1"/>
  <c r="E11" i="15" l="1"/>
  <c r="D48" i="6" l="1"/>
  <c r="J48" i="6" s="1"/>
  <c r="E81" i="11" l="1"/>
  <c r="C3" i="16" s="1"/>
  <c r="D50" i="11" l="1"/>
  <c r="C4" i="16" s="1"/>
  <c r="E11" i="13" l="1"/>
  <c r="F79" i="10"/>
  <c r="F55" i="10"/>
  <c r="F36" i="10"/>
  <c r="F25" i="10"/>
  <c r="F14" i="10"/>
  <c r="F14" i="7"/>
  <c r="D49" i="6"/>
  <c r="J49" i="6" s="1"/>
  <c r="J51" i="6" s="1"/>
  <c r="C7" i="4"/>
  <c r="F10" i="3"/>
  <c r="F12" i="3" s="1"/>
  <c r="L12" i="3" s="1"/>
  <c r="E10" i="3"/>
  <c r="E12" i="3" s="1"/>
  <c r="K12" i="3" s="1"/>
  <c r="C5" i="16" l="1"/>
  <c r="C56" i="8"/>
  <c r="F6" i="16"/>
  <c r="F10" i="16" s="1"/>
  <c r="D10" i="3" s="1"/>
  <c r="D21" i="6"/>
  <c r="D22" i="6"/>
  <c r="D23" i="6"/>
  <c r="J10" i="3" l="1"/>
  <c r="J12" i="3" s="1"/>
  <c r="D12" i="3"/>
  <c r="D56" i="8"/>
  <c r="C74" i="8"/>
  <c r="C68" i="8"/>
  <c r="D68" i="8" s="1"/>
  <c r="C64" i="8"/>
  <c r="D64" i="8" s="1"/>
  <c r="J25" i="6"/>
  <c r="C13" i="8" s="1"/>
  <c r="E13" i="8" l="1"/>
  <c r="C31" i="8"/>
  <c r="E31" i="8" s="1"/>
  <c r="C25" i="8"/>
  <c r="E25" i="8" s="1"/>
  <c r="C21" i="8"/>
  <c r="E21" i="8" s="1"/>
  <c r="D75" i="8"/>
  <c r="H9" i="3"/>
  <c r="I9" i="3"/>
  <c r="E32" i="8" l="1"/>
  <c r="C6" i="16" s="1"/>
</calcChain>
</file>

<file path=xl/sharedStrings.xml><?xml version="1.0" encoding="utf-8"?>
<sst xmlns="http://schemas.openxmlformats.org/spreadsheetml/2006/main" count="838" uniqueCount="378">
  <si>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</si>
  <si>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</si>
  <si>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</si>
  <si>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</si>
  <si>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</si>
  <si>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</si>
  <si>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</si>
  <si>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</si>
  <si>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</si>
  <si>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</si>
  <si>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</si>
  <si>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</si>
  <si>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</si>
  <si>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</si>
  <si>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</si>
  <si>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</si>
  <si>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</si>
  <si>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</si>
  <si>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</si>
  <si>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</si>
  <si>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</si>
  <si>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</si>
  <si>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</si>
  <si>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</si>
  <si>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</si>
  <si>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</si>
  <si>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</si>
  <si>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</si>
  <si>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</si>
  <si>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</si>
  <si>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</si>
  <si>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</si>
  <si>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</si>
  <si>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</si>
  <si>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</si>
  <si>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</si>
  <si>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</si>
  <si>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</si>
  <si>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</si>
  <si>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</si>
  <si>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</si>
  <si>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</si>
  <si>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</si>
  <si>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</si>
  <si>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</si>
  <si>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</si>
  <si>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</si>
  <si>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</si>
  <si>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</si>
  <si>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</si>
  <si>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</si>
  <si>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</si>
  <si>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</si>
  <si>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</si>
  <si>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</si>
  <si>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</si>
  <si>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</si>
  <si>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</si>
  <si>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</si>
  <si>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</si>
  <si>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</si>
  <si>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</si>
  <si>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</si>
  <si>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</si>
  <si>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</si>
  <si>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</si>
  <si>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</si>
  <si>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</si>
  <si>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>таблица 3</t>
  </si>
  <si>
    <t>таблица 4</t>
  </si>
  <si>
    <t>таблица 2.1</t>
  </si>
  <si>
    <t>таблица 2</t>
  </si>
  <si>
    <t>таблица 1</t>
  </si>
  <si>
    <t>Приложение</t>
  </si>
  <si>
    <t>УТВЕРЖДАЮ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</si>
  <si>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</si>
  <si>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</si>
  <si>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</si>
  <si>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</si>
  <si>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</si>
  <si>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</si>
  <si>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начисления на выплаты по оплате труда</t>
  </si>
  <si>
    <t>прочие выплаты</t>
  </si>
  <si>
    <t>030</t>
  </si>
  <si>
    <t>010</t>
  </si>
  <si>
    <t>020</t>
  </si>
  <si>
    <t>040</t>
  </si>
  <si>
    <t>доходы от собственности (аренда)</t>
  </si>
  <si>
    <t xml:space="preserve">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
</t>
  </si>
  <si>
    <t xml:space="preserve">доходы от оказания платных услуг (работ)
</t>
  </si>
  <si>
    <t xml:space="preserve">из них: оплата труда 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</si>
  <si>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</si>
  <si>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</si>
  <si>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по судебным актам</t>
  </si>
  <si>
    <t>уплата налога на имущество, земел. Налог</t>
  </si>
  <si>
    <t>уплата прочих налогов, сборов</t>
  </si>
  <si>
    <t>уплата ишых платежей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</si>
  <si>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</si>
  <si>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</si>
  <si>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</si>
  <si>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</si>
  <si>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</si>
  <si>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</si>
  <si>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</si>
  <si>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</si>
  <si>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</si>
  <si>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Среднемесячный размер оплаты труда на одного работника, руб.</t>
  </si>
  <si>
    <t>Итого:</t>
  </si>
  <si>
    <t>х</t>
  </si>
  <si>
    <t>Должность, группа должностей</t>
  </si>
  <si>
    <t>№ п/п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</si>
  <si>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</si>
  <si>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</si>
  <si>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</si>
  <si>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</si>
  <si>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 (гр. 3×гр. 4×(1+гр. 8/100)×гр. 9×12)</t>
  </si>
  <si>
    <t>1.3. Расчеты (обоснования) выплат персоналу по уходу за ребенком</t>
  </si>
  <si>
    <t>Наименование расходов</t>
  </si>
  <si>
    <t>Количество</t>
  </si>
  <si>
    <t>выплаты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</si>
  <si>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</si>
  <si>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</si>
  <si>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</si>
  <si>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(гр. 3×гр. 4×гр.5)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</si>
  <si>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</si>
  <si>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</si>
  <si>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</si>
  <si>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</si>
  <si>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</si>
  <si>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</si>
  <si>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</si>
  <si>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</si>
  <si>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</si>
  <si>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</si>
  <si>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</si>
  <si>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</si>
  <si>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</si>
  <si>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</si>
  <si>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</si>
  <si>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</si>
  <si>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</si>
  <si>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</si>
  <si>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</si>
  <si>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</si>
  <si>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</si>
  <si>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</si>
  <si>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</si>
  <si>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</si>
  <si>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</si>
  <si>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</si>
  <si>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</si>
  <si>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</si>
  <si>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Размер базы для начисления страховых взносов, руб.</t>
  </si>
  <si>
    <t>Сумма взноса, руб.</t>
  </si>
  <si>
    <t>Налоговая база, руб.</t>
  </si>
  <si>
    <t>Ставка налога, %</t>
  </si>
  <si>
    <t>Сумма исчисленного налога, подлежащего уплате, руб. (гр. 3×гр. 4/100)</t>
  </si>
  <si>
    <t>6. Расчет (обоснование) расходов на закупку товаров, работ, услуг</t>
  </si>
  <si>
    <t>Стоимость за единицу, руб.</t>
  </si>
  <si>
    <t>Количество платежей в год</t>
  </si>
  <si>
    <t>Количество номеров</t>
  </si>
  <si>
    <t>Тариф (с учетом НДС), руб.</t>
  </si>
  <si>
    <t>Сумма, руб. (гр. 4×гр. 5×гр. 6)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</si>
  <si>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</si>
  <si>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</si>
  <si>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</si>
  <si>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</si>
  <si>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</si>
  <si>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2×гр. 3)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</si>
  <si>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</si>
  <si>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</si>
  <si>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</si>
  <si>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</si>
  <si>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(наименование должности лица, утверждающего документ; наименование органа,</t>
  </si>
  <si>
    <t>Энгельсского муниципального района Саратовской области</t>
  </si>
  <si>
    <t>осуществляющего функции и полномочия учредителя (учреждения))</t>
  </si>
  <si>
    <t>Форма по ОКУД</t>
  </si>
  <si>
    <t>Государственное (муниципальное)</t>
  </si>
  <si>
    <t>учреждение (подразделение)</t>
  </si>
  <si>
    <t>Дата предоставления предыдущих Сведений</t>
  </si>
  <si>
    <t>ИНН/КПП</t>
  </si>
  <si>
    <t>по ОКТМО</t>
  </si>
  <si>
    <t>Наименование бюджета</t>
  </si>
  <si>
    <t>Бюджет Энгельсского муниципального района</t>
  </si>
  <si>
    <t>Наименование органа, осуществляющего</t>
  </si>
  <si>
    <t>Глава по БК</t>
  </si>
  <si>
    <t>функции и полномочия учредителя</t>
  </si>
  <si>
    <t>ведение лицевого счета</t>
  </si>
  <si>
    <t>Комитет финансов администрации Энгельсского муниципального района</t>
  </si>
  <si>
    <t>по ОКВ</t>
  </si>
  <si>
    <t>Единица измерения: руб. (с точностью до второго десятичного знака)</t>
  </si>
  <si>
    <t xml:space="preserve">         Остаток средств на начало года</t>
  </si>
  <si>
    <t>(наименование иностранной валюты)</t>
  </si>
  <si>
    <t>Наименование субсидии</t>
  </si>
  <si>
    <t>Код субсидии</t>
  </si>
  <si>
    <t/>
  </si>
  <si>
    <t>Код объекта ФАИП</t>
  </si>
  <si>
    <t>Суммы возврата дебиторской задолженности прошлых лет</t>
  </si>
  <si>
    <t>Планируемые</t>
  </si>
  <si>
    <t>ТК</t>
  </si>
  <si>
    <t>Сумма</t>
  </si>
  <si>
    <t>код</t>
  </si>
  <si>
    <t>сумма</t>
  </si>
  <si>
    <t>поступления</t>
  </si>
  <si>
    <t>Субсидии на иные цели за счет средств местного бюджета для учреждений, подведомственных комитету по образованию и молодежной политике администрации Энгельсского муниципального района, определенных соглашением</t>
  </si>
  <si>
    <t>127.10.0000</t>
  </si>
  <si>
    <t>Субсидии на иные цели за счет целевых областных средств (субвенции на предоставление питания отдельным категориям обучающихся в муниципальных образовательных организациях, реализующих образовательную программу начального общего, основного общего и среднего общего образования)</t>
  </si>
  <si>
    <t>127.11.0002</t>
  </si>
  <si>
    <t>Субсидии на иные цели за счет целевых областных средств (субвенции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- молоко для питания обучающихся 1-4 классов)</t>
  </si>
  <si>
    <t>127.11.0003</t>
  </si>
  <si>
    <t>Всего</t>
  </si>
  <si>
    <t>x</t>
  </si>
  <si>
    <t>Номер страницы</t>
  </si>
  <si>
    <t xml:space="preserve">                    (расшифровка подписи)</t>
  </si>
  <si>
    <t>Всего страниц</t>
  </si>
  <si>
    <t>Руководитель финансово-экономической службы</t>
  </si>
  <si>
    <t xml:space="preserve">                       (расшифровка подписи)</t>
  </si>
  <si>
    <t>ОТМЕТКА ОРГАНА, ОСУЩЕСТВЛЯЮЩЕГО ВЕДЕНИЕ ЛИЦЕВОГО СЧЕТА,</t>
  </si>
  <si>
    <t>Ответственный исполнитель</t>
  </si>
  <si>
    <t>О ПРИНЯТИИ НАСТОЯЩИХ СВЕДЕНИЙ</t>
  </si>
  <si>
    <t>(должность)</t>
  </si>
  <si>
    <t>(телефон)</t>
  </si>
  <si>
    <t>(расшифровка)</t>
  </si>
  <si>
    <t xml:space="preserve"> Ответственный     исполнитель</t>
  </si>
  <si>
    <t>0001</t>
  </si>
  <si>
    <t>Размер потребления ресурсов (лимиты)</t>
  </si>
  <si>
    <t>коэф.</t>
  </si>
  <si>
    <t>услуги связи</t>
  </si>
  <si>
    <t>244</t>
  </si>
  <si>
    <t>субсидия на выполнение муниципального задания</t>
  </si>
  <si>
    <t>111</t>
  </si>
  <si>
    <t>приносящая доход деятельность</t>
  </si>
  <si>
    <t>административно-хозяйственный персонал</t>
  </si>
  <si>
    <t>педагогические работники</t>
  </si>
  <si>
    <t>учебно-вспомогательный персонал</t>
  </si>
  <si>
    <t>обслуживающий персонал</t>
  </si>
  <si>
    <t>коэф.по доведенным ЛБО</t>
  </si>
  <si>
    <t>пособие по уходу за ребенком до 3х лет</t>
  </si>
  <si>
    <t>112</t>
  </si>
  <si>
    <t>119</t>
  </si>
  <si>
    <t>административный персонал</t>
  </si>
  <si>
    <t>Ежемесячное вознаграждение на классное руководство</t>
  </si>
  <si>
    <t>отпускные</t>
  </si>
  <si>
    <t>лицензионное обеспечение</t>
  </si>
  <si>
    <t>интернет услуги</t>
  </si>
  <si>
    <t>Ст. бухгалтер</t>
  </si>
  <si>
    <t>ФОТ труда на одного работника, руб.</t>
  </si>
  <si>
    <t>Налог с прибыли</t>
  </si>
  <si>
    <t>коммунальные услуги</t>
  </si>
  <si>
    <t>Молоко ультрапастеризованное питьевое, 3,2%жирности  (фасовка в упаковках тетра-Пак с трубочкой, по 0,2л), ГОСТ  32252-2013</t>
  </si>
  <si>
    <t>К.Д. Матвеенко</t>
  </si>
  <si>
    <t>550-140</t>
  </si>
  <si>
    <t xml:space="preserve">            "_____" ___________________   201_ г.</t>
  </si>
  <si>
    <t>6449933807/644901001</t>
  </si>
  <si>
    <t>К Порядку составления и утверждения плана финансово-хозяйственной деятельности бюджетных (автономных) учреждений</t>
  </si>
  <si>
    <t>(наименование должности, наименование учреждения)</t>
  </si>
  <si>
    <t>Форма по КФД</t>
  </si>
  <si>
    <t>Наименование муниципального бюджетного (автономного) учреждения</t>
  </si>
  <si>
    <t>ИНН / КПП</t>
  </si>
  <si>
    <t>6449933807 / 644901001</t>
  </si>
  <si>
    <t xml:space="preserve">Единица измерения: </t>
  </si>
  <si>
    <t>руб.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</si>
  <si>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</si>
  <si>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(автономного) учреждения</t>
  </si>
  <si>
    <t>413102, Саратовская обл, Энгельсский район, рп Приволжский,  ул. Гагарина, д. 17б</t>
  </si>
  <si>
    <t xml:space="preserve">I. Сведения о деятельности муниципального бюджетного (автономного) учреждения </t>
  </si>
  <si>
    <t>1. Цели деятельности муниципального бюджетного(автономного) учреждения (подразделения):</t>
  </si>
  <si>
    <t xml:space="preserve">1.1. Основными целями деятельности Учреждения являются:       - реализация федерального государственного образовательного стандарта с учетом типа и вида образовательного учреждения, образовательных потребностей и запросов обучающихся на основе основных и дополнительных образовательных программ;
      - создание комплексной системы по обучению, воспитанию и развитию, с самостоятельной, гармонично развитой, творческой личности;
      - создание условий для развития личности, ее самореализации, самоуправления, для формирования у обучающихся своевременного уровня универсальных знаний, умений и навыков, ключевых компетенций и приобщения их к общемировым образовательным стандартам;
      - формирование общей культуры личности обучающихся, их адаптация к жизни в обществе;
      - создание основы для осознанного выбора и последующего освоения профессиональных образовательных программ;
      - воспитание гражданственности, трудолюбия, уважения к правам и свободам человека, любви к окружающей природе, Родине, семье;
      - формирование здорового образа жизни;
      - организация отдыха детей в каникулярное время в лагере дневного пребывания.
 1.2. Основными задачами Учреждения являются:
-  создание условий, гарантирующих охрану и укрепление здоровья  обучающихся;
   - охрана жизни и укрепление физического и психического здоровья детей;
-  создание условий для развития личности, ее самореализации и самоопределения;
-  создание условий для формирования  у  обучающихся современного уровня знаний;
-  создание условий для воспитания гражданственности, трудолюбия, уважения к правам и свободам человека, любви к Родине, семье, окружающей природе;
- создание условий для осуществления личностно – ориентированного подхода к обучению обучающихся;
-   создание условий для осознанного выбора профессии;
-  оказание помощи семье в образовании, воспитании и формировании здорового образа жизни воспитанников и обучающихся.
</t>
  </si>
  <si>
    <t>2. Виды деятельности муниципального бюджетного (автономного) учреждения :</t>
  </si>
  <si>
    <t>2.1. Осуществление образовательного процесса в соответствии с уровнями, определяемые федеральными государственными образовательными стандартами общеобразовательных программ следующих ступеней образования:                                                                                                                         - 1 уровень - начальное общее образование                                                                                                               - 2 уровень - основное общее образование                                                                                                                    - 3 уровень - среднее (полное) общее образование                                                                                                    2.2. реализация дополнительных образовательных программ и оказание платных дополнительных образовательных услуг (на договорной основе), не включенных в перечень основных общеобразовательных программ, определяющих его статус.</t>
  </si>
  <si>
    <r>
      <t xml:space="preserve"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 </t>
    </r>
    <r>
      <rPr>
        <sz val="11"/>
        <color indexed="63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Не осуществляется</t>
    </r>
  </si>
  <si>
    <t>НДС</t>
  </si>
  <si>
    <t>субсидии предоставляемые в соответствии с абзацем вторым пункта 1 статьи 78.1 Бюджетного кодекса Российской Федерации</t>
  </si>
  <si>
    <t>услуги по организации питания учащихся</t>
  </si>
  <si>
    <t>Хранение документов</t>
  </si>
  <si>
    <t>возмещение коммунальных услуг</t>
  </si>
  <si>
    <t>Сумма, руб.</t>
  </si>
  <si>
    <t xml:space="preserve">        " ____ "  ____________ 201__ г.</t>
  </si>
  <si>
    <t>Пени подлежащее уплате, руб.</t>
  </si>
  <si>
    <t>Налог подлежащий уплате, руб.</t>
  </si>
  <si>
    <t>Проценты за пользование чужими денежными средствами</t>
  </si>
  <si>
    <t>от "___" __________ 201__ г.</t>
  </si>
  <si>
    <t xml:space="preserve">   (должность)         (подпись)        (расшифровка подписи)  (телефон)</t>
  </si>
  <si>
    <t>на _______ год</t>
  </si>
  <si>
    <t>Организация питания в летнем оздоровительном лагере</t>
  </si>
  <si>
    <t>Вывоз ТКО</t>
  </si>
  <si>
    <t>Компенсация за задержку выплаты оплаты труда, пособий, отпускных</t>
  </si>
  <si>
    <t>ОБ ОПЕРАЦИЯХ С ЦЕЛЕВЫМИ СУБСИДИЯМИ, ПРЕДОСТАВЛЕННЫМИ ГОСУДАРСТВЕННОМУ (МУНИЦИПАЛЬНОМУ) УЧРЕЖДЕНИЮ НА _____Г.</t>
  </si>
  <si>
    <t>Пени за несвоевременную неуплату налогов</t>
  </si>
  <si>
    <t>внебюджет</t>
  </si>
  <si>
    <t xml:space="preserve">мун. Зад. </t>
  </si>
  <si>
    <t>иные сред.</t>
  </si>
  <si>
    <t>на кред. Зад. 244</t>
  </si>
  <si>
    <t>ВСЕГО</t>
  </si>
  <si>
    <t>ИТОГО</t>
  </si>
  <si>
    <t>Муниципальное общеобразовательное учреждение "Средняя общеобразовательная школа № 21" Энгельсского муниципального района Саратовской области</t>
  </si>
  <si>
    <t>Муниципальное общеобразовательное учреждение "Средняя общеобразовательная школа № 21"  Энгельсского муниципального района Саратовской области</t>
  </si>
  <si>
    <t>(КОСГУ 290)</t>
  </si>
  <si>
    <t xml:space="preserve">3. Расчет (обоснование) расходов на уплату налогов, сборов и иных платежей </t>
  </si>
  <si>
    <t xml:space="preserve"> (КОСГУ 221)</t>
  </si>
  <si>
    <t>6.1. Расчет (обоснование) расходов на оплату услуг связи</t>
  </si>
  <si>
    <t>(КОСГУ 223)</t>
  </si>
  <si>
    <t xml:space="preserve">6.2. Расчет (обоснование) расходов на оплату коммунальных услуг </t>
  </si>
  <si>
    <t>(КОСГУ 225)</t>
  </si>
  <si>
    <t xml:space="preserve">6.3. Расчет (обоснование) расходов на оплату работ, услуг по содержанию имущества </t>
  </si>
  <si>
    <t>(КОСГУ 226)</t>
  </si>
  <si>
    <t xml:space="preserve">6.4. Расчет (обоснование) расходов на оплату прочих работ, услуг </t>
  </si>
  <si>
    <t>(КОСГУ 310)</t>
  </si>
  <si>
    <t>(КОСГУ 340)</t>
  </si>
  <si>
    <t>СОГЛАСОВАНО</t>
  </si>
  <si>
    <t>(наименование должности)</t>
  </si>
  <si>
    <t>Гос. пошлина</t>
  </si>
  <si>
    <t>Комитет по образованию администрации Энгельсского муниципального района</t>
  </si>
  <si>
    <t>Техническое обслуживание комплекса "Стрелец-Мониторинг"</t>
  </si>
  <si>
    <t xml:space="preserve">Медицинский осмотр </t>
  </si>
  <si>
    <t>127.11.0007</t>
  </si>
  <si>
    <t>Субсидии на иные цели за счет целевых областных средств на погашение кредиторской задолженности</t>
  </si>
  <si>
    <t xml:space="preserve">Председатель комитета по образованию администрации </t>
  </si>
  <si>
    <t>Р.И. Косенко</t>
  </si>
  <si>
    <t>Председатель комитета по образованию администрации Энгельсского муниципального района</t>
  </si>
  <si>
    <t>Неустойка</t>
  </si>
  <si>
    <t>Возмещение судебных расходов по оплате услуг представителя</t>
  </si>
  <si>
    <t>127.11.0009</t>
  </si>
  <si>
    <t>Субсидии на иные цели за счет целевых областных средств на реализацию расходных обязательств, возникающих при выполнении полномочий по решению вопросов местного значения</t>
  </si>
  <si>
    <t>Расходы по уплате госпошлины</t>
  </si>
  <si>
    <t>Уплата иных платежей</t>
  </si>
  <si>
    <t>Уплата налога на имущество организаций и земельного налога</t>
  </si>
  <si>
    <t>Директор муниципального общеобразовательного учреждения  "Средняя общеобразовательная школа № 21"  Энгельсского муниципального района Саратовской области</t>
  </si>
  <si>
    <t>Н.И. Телегин</t>
  </si>
  <si>
    <t>Руководитель</t>
  </si>
  <si>
    <t>субсидии, предоставляемые в соответствии с абзацем вторым пункта 1 статьи 78.1 Бюджетного кодекса Российской Федерации 2018 год</t>
  </si>
  <si>
    <t>текущий 2019 год</t>
  </si>
  <si>
    <t>плановый период 2020 год</t>
  </si>
  <si>
    <t>плановый период 2021 год</t>
  </si>
  <si>
    <t>возмещение по коммунальным услугам</t>
  </si>
  <si>
    <r>
      <t xml:space="preserve">на </t>
    </r>
    <r>
      <rPr>
        <b/>
        <sz val="11"/>
        <color theme="1"/>
        <rFont val="Calibri"/>
        <family val="2"/>
        <charset val="204"/>
        <scheme val="minor"/>
      </rPr>
      <t xml:space="preserve">2019 </t>
    </r>
    <r>
      <rPr>
        <sz val="11"/>
        <color theme="1"/>
        <rFont val="Calibri"/>
        <family val="2"/>
        <charset val="204"/>
        <scheme val="minor"/>
      </rPr>
      <t>г. очередной финансовый год</t>
    </r>
  </si>
  <si>
    <r>
      <t xml:space="preserve">на </t>
    </r>
    <r>
      <rPr>
        <b/>
        <sz val="11"/>
        <color theme="1"/>
        <rFont val="Calibri"/>
        <family val="2"/>
        <charset val="204"/>
        <scheme val="minor"/>
      </rPr>
      <t>2020</t>
    </r>
    <r>
      <rPr>
        <sz val="11"/>
        <color theme="1"/>
        <rFont val="Calibri"/>
        <family val="2"/>
        <charset val="204"/>
        <scheme val="minor"/>
      </rPr>
      <t xml:space="preserve"> г. 1-ый год планового периода</t>
    </r>
  </si>
  <si>
    <r>
      <t xml:space="preserve">на </t>
    </r>
    <r>
      <rPr>
        <b/>
        <sz val="11"/>
        <color theme="1"/>
        <rFont val="Calibri"/>
        <family val="2"/>
        <charset val="204"/>
        <scheme val="minor"/>
      </rPr>
      <t xml:space="preserve">2021 </t>
    </r>
    <r>
      <rPr>
        <sz val="11"/>
        <color theme="1"/>
        <rFont val="Calibri"/>
        <family val="2"/>
        <charset val="204"/>
        <scheme val="minor"/>
      </rPr>
      <t>г. 2-ой год планового периода</t>
    </r>
  </si>
  <si>
    <r>
      <t xml:space="preserve">на </t>
    </r>
    <r>
      <rPr>
        <b/>
        <sz val="11"/>
        <color theme="1"/>
        <rFont val="Calibri"/>
        <family val="2"/>
        <charset val="204"/>
        <scheme val="minor"/>
      </rPr>
      <t>2021</t>
    </r>
    <r>
      <rPr>
        <sz val="11"/>
        <color theme="1"/>
        <rFont val="Calibri"/>
        <family val="2"/>
        <charset val="204"/>
        <scheme val="minor"/>
      </rPr>
      <t xml:space="preserve"> г. 2-ой год планового периода</t>
    </r>
  </si>
  <si>
    <t>кредиторская задолженность за коммунальные услуги</t>
  </si>
  <si>
    <t>кредиторская задолженность за услуги связи</t>
  </si>
  <si>
    <t>Уточненный план финансово - хозяйственной деятельности</t>
  </si>
  <si>
    <t xml:space="preserve"> УТОЧНЕННЫЕ СВЕДЕНИЯ</t>
  </si>
  <si>
    <t>Разрешенный к использованию остаток субсидии прошлых лет на начало 2019г.</t>
  </si>
  <si>
    <t>Кредитоская задолженность по мед. осмотру</t>
  </si>
  <si>
    <t>За замену прибора учета тепловой энергии</t>
  </si>
  <si>
    <t xml:space="preserve"> </t>
  </si>
  <si>
    <t xml:space="preserve">6.6. Расчет (обоснование) расходов на увеличение стоимости материальных запасов </t>
  </si>
  <si>
    <t xml:space="preserve">6.5. Расчет (обоснование) расходов на увеличение стоимости                         основных средств </t>
  </si>
  <si>
    <t>"___" ___________ 20_ г.</t>
  </si>
  <si>
    <t>"____"___________ 20_г.</t>
  </si>
  <si>
    <t>"____" _____________ 20_г.</t>
  </si>
  <si>
    <t xml:space="preserve">За проведение комплекса прикл. науч. исследований здания </t>
  </si>
  <si>
    <t>Кредиторская задолженность вывоз ТКО</t>
  </si>
  <si>
    <t>За обслуживание электрического хозяйства</t>
  </si>
  <si>
    <t>Техническое обслуживание пожарной сигнализации</t>
  </si>
  <si>
    <t>Кредитоская задолженность за техническое обслуживание пожарной сигнализации</t>
  </si>
  <si>
    <t>Кредитоская задолженность за тех.обс.узла учета потреб. теп.энер.холод. и гор. вод.</t>
  </si>
  <si>
    <t>Тех.обс.узла учета потреб. теп.энер.холод. и гор. вод.</t>
  </si>
  <si>
    <t>За обновление ПО АС "УРМ"</t>
  </si>
  <si>
    <t>За провед мониторинга пож. Обстановки</t>
  </si>
  <si>
    <t xml:space="preserve">За сопровождение программного обеспечения </t>
  </si>
  <si>
    <t xml:space="preserve">Основные средства </t>
  </si>
  <si>
    <t>Учебные расходы</t>
  </si>
  <si>
    <t>127.10.0006</t>
  </si>
  <si>
    <t>Субсидии на иные цели за счет средств местного бюджета на мероприятия по энергетическому обследованию и подготовке технико-экономического обоснования проектов энергопотребления объектов социальной сферы</t>
  </si>
  <si>
    <t xml:space="preserve">Кредиторская задолженность за техническое обследование здания </t>
  </si>
  <si>
    <t>Лицензия на использование программы Астрал</t>
  </si>
  <si>
    <t>Право на использование программы АИС "Зачисление</t>
  </si>
  <si>
    <t>Право на использование программы "Управленческий учет"</t>
  </si>
  <si>
    <t>Материальные запасы</t>
  </si>
  <si>
    <t>Поставка аттестатов</t>
  </si>
  <si>
    <r>
      <t>Показатели финансового состояния учреждения (подразделения)
                   на ____</t>
    </r>
    <r>
      <rPr>
        <b/>
        <sz val="11"/>
        <color theme="1"/>
        <rFont val="Calibri"/>
        <family val="2"/>
        <charset val="204"/>
        <scheme val="minor"/>
      </rPr>
      <t xml:space="preserve">____ 20__ г.
                       (последнюю отчетную дату)
</t>
    </r>
  </si>
  <si>
    <r>
      <t xml:space="preserve">
</t>
    </r>
    <r>
      <rPr>
        <b/>
        <sz val="11"/>
        <color theme="1"/>
        <rFont val="Times New Roman"/>
        <family val="1"/>
        <charset val="204"/>
      </rPr>
      <t>Показатели по поступлениям
и выплатам учреждения (подразделения)
на "___"____________ 20__ г.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</si>
  <si>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Показатели выплат по расходам
на закупку товаров, работ, услуг учреждения (подразделения)
на ____________  20__ г.
</t>
  </si>
  <si>
    <r>
      <rPr>
        <b/>
        <sz val="11"/>
        <color theme="1"/>
        <rFont val="Calibri"/>
        <family val="2"/>
        <charset val="204"/>
        <scheme val="minor"/>
      </rPr>
      <t>Сведения о средствах, поступающих
            во временное распоряжение учреждения (подразделения)
             на                      20__ г.
         (очередной финансовый год)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</si>
  <si>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Пени, штрафы за несвоевременную неуплату налогов</t>
  </si>
  <si>
    <t>Возмещение расходов по оплате госпошлины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</si>
</sst>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;;"/>
    <numFmt numFmtId="165" formatCode="000\.00\.0000"/>
    <numFmt numFmtId="166" formatCode="000"/>
    <numFmt numFmtId="167" formatCode="#,##0.00;[Red]\-#,##0.00;"/>
    <numFmt numFmtId="168" formatCode="#,##0.00;[Red]\-#,##0.00;0.00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4" fillId="0" borderId="0"/>
  </cellStyleXfs>
  <cellXfs count="50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6"/>
    </xf>
    <xf numFmtId="0" fontId="2" fillId="0" borderId="1" xfId="1" applyBorder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10" fillId="0" borderId="8" xfId="0" applyFont="1" applyBorder="1" applyAlignment="1">
      <alignment horizontal="left"/>
    </xf>
    <xf numFmtId="0" fontId="10" fillId="0" borderId="12" xfId="0" applyFont="1" applyBorder="1" applyAlignment="1">
      <alignment horizontal="left" indent="1"/>
    </xf>
    <xf numFmtId="0" fontId="10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5" fillId="0" borderId="0" xfId="2" applyFont="1" applyFill="1" applyAlignment="1" applyProtection="1">
      <protection hidden="1"/>
    </xf>
    <xf numFmtId="0" fontId="14" fillId="0" borderId="0" xfId="2" applyProtection="1">
      <protection hidden="1"/>
    </xf>
    <xf numFmtId="0" fontId="14" fillId="0" borderId="0" xfId="2" applyNumberFormat="1" applyFont="1" applyFill="1" applyAlignment="1" applyProtection="1">
      <protection hidden="1"/>
    </xf>
    <xf numFmtId="0" fontId="14" fillId="0" borderId="0" xfId="2"/>
    <xf numFmtId="0" fontId="15" fillId="0" borderId="0" xfId="2" applyNumberFormat="1" applyFont="1" applyFill="1" applyAlignment="1" applyProtection="1">
      <alignment horizontal="center"/>
      <protection hidden="1"/>
    </xf>
    <xf numFmtId="0" fontId="15" fillId="0" borderId="0" xfId="2" applyNumberFormat="1" applyFont="1" applyFill="1" applyAlignment="1" applyProtection="1">
      <protection hidden="1"/>
    </xf>
    <xf numFmtId="0" fontId="15" fillId="0" borderId="0" xfId="2" applyFont="1" applyFill="1" applyAlignment="1" applyProtection="1">
      <alignment wrapText="1"/>
      <protection hidden="1"/>
    </xf>
    <xf numFmtId="0" fontId="16" fillId="0" borderId="0" xfId="2" applyNumberFormat="1" applyFont="1" applyFill="1" applyAlignment="1" applyProtection="1">
      <protection hidden="1"/>
    </xf>
    <xf numFmtId="0" fontId="18" fillId="0" borderId="0" xfId="2" applyNumberFormat="1" applyFont="1" applyFill="1" applyAlignment="1" applyProtection="1">
      <alignment horizontal="right" vertical="center"/>
      <protection hidden="1"/>
    </xf>
    <xf numFmtId="14" fontId="15" fillId="0" borderId="14" xfId="2" applyNumberFormat="1" applyFont="1" applyFill="1" applyBorder="1" applyAlignment="1" applyProtection="1">
      <alignment horizontal="center" vertical="center"/>
      <protection hidden="1"/>
    </xf>
    <xf numFmtId="0" fontId="15" fillId="0" borderId="15" xfId="2" applyNumberFormat="1" applyFont="1" applyFill="1" applyBorder="1" applyAlignment="1" applyProtection="1">
      <alignment horizontal="center" vertical="center"/>
      <protection hidden="1"/>
    </xf>
    <xf numFmtId="0" fontId="15" fillId="0" borderId="0" xfId="2" applyNumberFormat="1" applyFont="1" applyFill="1" applyAlignment="1" applyProtection="1">
      <alignment wrapText="1"/>
      <protection hidden="1"/>
    </xf>
    <xf numFmtId="0" fontId="15" fillId="0" borderId="2" xfId="2" applyNumberFormat="1" applyFont="1" applyFill="1" applyBorder="1" applyAlignment="1" applyProtection="1">
      <alignment wrapText="1"/>
      <protection hidden="1"/>
    </xf>
    <xf numFmtId="0" fontId="19" fillId="0" borderId="0" xfId="2" applyNumberFormat="1" applyFont="1" applyFill="1" applyAlignment="1" applyProtection="1">
      <alignment horizontal="center" vertical="center"/>
      <protection hidden="1"/>
    </xf>
    <xf numFmtId="0" fontId="15" fillId="0" borderId="2" xfId="2" applyNumberFormat="1" applyFont="1" applyFill="1" applyBorder="1" applyAlignment="1" applyProtection="1">
      <protection hidden="1"/>
    </xf>
    <xf numFmtId="0" fontId="14" fillId="0" borderId="4" xfId="2" applyNumberFormat="1" applyFont="1" applyFill="1" applyBorder="1" applyAlignment="1" applyProtection="1">
      <protection hidden="1"/>
    </xf>
    <xf numFmtId="0" fontId="14" fillId="0" borderId="2" xfId="2" applyNumberFormat="1" applyFont="1" applyFill="1" applyBorder="1" applyAlignment="1" applyProtection="1">
      <protection hidden="1"/>
    </xf>
    <xf numFmtId="0" fontId="15" fillId="0" borderId="4" xfId="2" applyNumberFormat="1" applyFont="1" applyFill="1" applyBorder="1" applyAlignment="1" applyProtection="1">
      <protection hidden="1"/>
    </xf>
    <xf numFmtId="0" fontId="15" fillId="0" borderId="17" xfId="2" applyNumberFormat="1" applyFont="1" applyFill="1" applyBorder="1" applyAlignment="1" applyProtection="1">
      <alignment horizontal="center" vertical="center"/>
      <protection hidden="1"/>
    </xf>
    <xf numFmtId="0" fontId="14" fillId="0" borderId="16" xfId="2" applyNumberFormat="1" applyFont="1" applyFill="1" applyBorder="1" applyAlignment="1" applyProtection="1">
      <protection hidden="1"/>
    </xf>
    <xf numFmtId="0" fontId="15" fillId="0" borderId="4" xfId="2" applyNumberFormat="1" applyFont="1" applyFill="1" applyBorder="1" applyAlignment="1" applyProtection="1">
      <alignment horizontal="center" vertical="top"/>
      <protection hidden="1"/>
    </xf>
    <xf numFmtId="0" fontId="18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4" xfId="2" applyNumberFormat="1" applyFont="1" applyFill="1" applyBorder="1" applyAlignment="1" applyProtection="1">
      <alignment horizontal="centerContinuous" vertical="center"/>
      <protection hidden="1"/>
    </xf>
    <xf numFmtId="0" fontId="18" fillId="0" borderId="4" xfId="2" applyNumberFormat="1" applyFont="1" applyFill="1" applyBorder="1" applyAlignment="1" applyProtection="1">
      <alignment horizontal="center" vertical="center"/>
      <protection hidden="1"/>
    </xf>
    <xf numFmtId="0" fontId="1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Continuous" vertical="center"/>
      <protection hidden="1"/>
    </xf>
    <xf numFmtId="0" fontId="20" fillId="0" borderId="8" xfId="2" applyNumberFormat="1" applyFont="1" applyFill="1" applyBorder="1" applyAlignment="1" applyProtection="1">
      <alignment horizontal="center" vertical="center"/>
      <protection hidden="1"/>
    </xf>
    <xf numFmtId="0" fontId="20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2" xfId="2" applyNumberFormat="1" applyFont="1" applyFill="1" applyBorder="1" applyAlignment="1" applyProtection="1">
      <alignment horizontal="center" vertical="center"/>
      <protection hidden="1"/>
    </xf>
    <xf numFmtId="0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2" applyNumberFormat="1" applyFont="1" applyFill="1" applyBorder="1" applyAlignment="1" applyProtection="1">
      <alignment horizontal="centerContinuous" vertical="center"/>
      <protection hidden="1"/>
    </xf>
    <xf numFmtId="0" fontId="19" fillId="0" borderId="5" xfId="2" applyNumberFormat="1" applyFont="1" applyFill="1" applyBorder="1" applyAlignment="1" applyProtection="1">
      <alignment horizontal="centerContinuous" vertical="center"/>
      <protection hidden="1"/>
    </xf>
    <xf numFmtId="0" fontId="19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" applyNumberFormat="1" applyFont="1" applyFill="1" applyAlignment="1" applyProtection="1">
      <alignment horizontal="center" vertical="center" wrapText="1"/>
      <protection hidden="1"/>
    </xf>
    <xf numFmtId="165" fontId="16" fillId="0" borderId="1" xfId="2" applyNumberFormat="1" applyFont="1" applyFill="1" applyBorder="1" applyAlignment="1" applyProtection="1">
      <alignment horizontal="center" vertical="center"/>
      <protection hidden="1"/>
    </xf>
    <xf numFmtId="166" fontId="16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6" fillId="0" borderId="1" xfId="2" applyNumberFormat="1" applyFont="1" applyFill="1" applyBorder="1" applyAlignment="1" applyProtection="1">
      <alignment horizontal="center" vertical="center"/>
      <protection hidden="1"/>
    </xf>
    <xf numFmtId="167" fontId="16" fillId="0" borderId="1" xfId="2" applyNumberFormat="1" applyFont="1" applyFill="1" applyBorder="1" applyAlignment="1" applyProtection="1">
      <alignment horizontal="center" vertical="center"/>
      <protection hidden="1"/>
    </xf>
    <xf numFmtId="0" fontId="14" fillId="0" borderId="1" xfId="2" applyNumberFormat="1" applyFont="1" applyFill="1" applyBorder="1" applyAlignment="1" applyProtection="1">
      <protection hidden="1"/>
    </xf>
    <xf numFmtId="168" fontId="14" fillId="0" borderId="1" xfId="2" applyNumberFormat="1" applyFont="1" applyFill="1" applyBorder="1" applyAlignment="1" applyProtection="1">
      <alignment horizontal="center"/>
      <protection hidden="1"/>
    </xf>
    <xf numFmtId="0" fontId="15" fillId="0" borderId="1" xfId="2" applyNumberFormat="1" applyFont="1" applyFill="1" applyBorder="1" applyAlignment="1" applyProtection="1">
      <protection hidden="1"/>
    </xf>
    <xf numFmtId="168" fontId="15" fillId="0" borderId="1" xfId="2" applyNumberFormat="1" applyFont="1" applyFill="1" applyBorder="1" applyAlignment="1" applyProtection="1">
      <protection hidden="1"/>
    </xf>
    <xf numFmtId="0" fontId="14" fillId="0" borderId="1" xfId="2" applyNumberFormat="1" applyFont="1" applyFill="1" applyBorder="1" applyAlignment="1" applyProtection="1">
      <alignment horizontal="center"/>
      <protection hidden="1"/>
    </xf>
    <xf numFmtId="166" fontId="14" fillId="0" borderId="1" xfId="2" applyNumberFormat="1" applyFont="1" applyFill="1" applyBorder="1" applyAlignment="1" applyProtection="1">
      <alignment horizontal="center"/>
      <protection hidden="1"/>
    </xf>
    <xf numFmtId="0" fontId="15" fillId="0" borderId="0" xfId="2" applyNumberFormat="1" applyFont="1" applyFill="1" applyAlignment="1" applyProtection="1">
      <alignment horizontal="right"/>
      <protection hidden="1"/>
    </xf>
    <xf numFmtId="4" fontId="17" fillId="0" borderId="2" xfId="2" applyNumberFormat="1" applyFont="1" applyFill="1" applyBorder="1" applyAlignment="1" applyProtection="1">
      <alignment horizontal="center"/>
      <protection hidden="1"/>
    </xf>
    <xf numFmtId="0" fontId="14" fillId="0" borderId="2" xfId="2" applyNumberFormat="1" applyFont="1" applyFill="1" applyBorder="1" applyAlignment="1" applyProtection="1">
      <alignment horizontal="center" vertical="center"/>
      <protection hidden="1"/>
    </xf>
    <xf numFmtId="0" fontId="14" fillId="0" borderId="0" xfId="2" applyNumberFormat="1" applyFont="1" applyFill="1" applyAlignment="1" applyProtection="1">
      <alignment horizontal="center"/>
      <protection hidden="1"/>
    </xf>
    <xf numFmtId="0" fontId="17" fillId="0" borderId="0" xfId="2" applyNumberFormat="1" applyFont="1" applyFill="1" applyAlignment="1" applyProtection="1">
      <protection hidden="1"/>
    </xf>
    <xf numFmtId="0" fontId="16" fillId="0" borderId="0" xfId="2" applyNumberFormat="1" applyFont="1" applyFill="1" applyAlignment="1" applyProtection="1">
      <alignment horizontal="center"/>
      <protection hidden="1"/>
    </xf>
    <xf numFmtId="0" fontId="15" fillId="0" borderId="18" xfId="2" applyNumberFormat="1" applyFont="1" applyFill="1" applyBorder="1" applyAlignment="1" applyProtection="1">
      <alignment horizontal="center" vertical="center"/>
      <protection hidden="1"/>
    </xf>
    <xf numFmtId="0" fontId="15" fillId="0" borderId="19" xfId="2" applyNumberFormat="1" applyFont="1" applyFill="1" applyBorder="1" applyAlignment="1" applyProtection="1">
      <alignment horizontal="center" vertical="center"/>
      <protection hidden="1"/>
    </xf>
    <xf numFmtId="0" fontId="15" fillId="0" borderId="4" xfId="2" applyNumberFormat="1" applyFont="1" applyFill="1" applyBorder="1" applyAlignment="1" applyProtection="1">
      <alignment horizontal="center"/>
      <protection hidden="1"/>
    </xf>
    <xf numFmtId="0" fontId="15" fillId="0" borderId="20" xfId="2" applyNumberFormat="1" applyFont="1" applyFill="1" applyBorder="1" applyAlignment="1" applyProtection="1">
      <alignment horizontal="center"/>
      <protection hidden="1"/>
    </xf>
    <xf numFmtId="0" fontId="21" fillId="0" borderId="21" xfId="2" applyNumberFormat="1" applyFont="1" applyFill="1" applyBorder="1" applyAlignment="1" applyProtection="1">
      <protection hidden="1"/>
    </xf>
    <xf numFmtId="0" fontId="21" fillId="0" borderId="22" xfId="2" applyNumberFormat="1" applyFont="1" applyFill="1" applyBorder="1" applyAlignment="1" applyProtection="1">
      <protection hidden="1"/>
    </xf>
    <xf numFmtId="0" fontId="16" fillId="0" borderId="0" xfId="2" applyNumberFormat="1" applyFont="1" applyFill="1" applyAlignment="1" applyProtection="1">
      <alignment horizontal="left"/>
      <protection hidden="1"/>
    </xf>
    <xf numFmtId="0" fontId="15" fillId="0" borderId="0" xfId="2" applyNumberFormat="1" applyFont="1" applyFill="1" applyAlignment="1" applyProtection="1">
      <alignment horizontal="center" vertical="top"/>
      <protection hidden="1"/>
    </xf>
    <xf numFmtId="0" fontId="15" fillId="0" borderId="23" xfId="2" applyNumberFormat="1" applyFont="1" applyFill="1" applyBorder="1" applyAlignment="1" applyProtection="1">
      <alignment horizontal="center" vertical="top"/>
      <protection hidden="1"/>
    </xf>
    <xf numFmtId="0" fontId="21" fillId="0" borderId="0" xfId="2" applyNumberFormat="1" applyFont="1" applyFill="1" applyAlignment="1" applyProtection="1">
      <protection hidden="1"/>
    </xf>
    <xf numFmtId="0" fontId="21" fillId="0" borderId="0" xfId="2" applyNumberFormat="1" applyFont="1" applyFill="1" applyAlignment="1" applyProtection="1">
      <alignment horizontal="center"/>
      <protection hidden="1"/>
    </xf>
    <xf numFmtId="0" fontId="21" fillId="0" borderId="24" xfId="2" applyNumberFormat="1" applyFont="1" applyFill="1" applyBorder="1" applyAlignment="1" applyProtection="1">
      <protection hidden="1"/>
    </xf>
    <xf numFmtId="0" fontId="15" fillId="0" borderId="25" xfId="2" applyNumberFormat="1" applyFont="1" applyFill="1" applyBorder="1" applyAlignment="1" applyProtection="1">
      <alignment horizontal="center" vertical="top"/>
      <protection hidden="1"/>
    </xf>
    <xf numFmtId="0" fontId="14" fillId="0" borderId="24" xfId="2" applyNumberFormat="1" applyFont="1" applyFill="1" applyBorder="1" applyAlignment="1" applyProtection="1">
      <protection hidden="1"/>
    </xf>
    <xf numFmtId="0" fontId="15" fillId="0" borderId="23" xfId="2" applyNumberFormat="1" applyFont="1" applyFill="1" applyBorder="1" applyAlignment="1" applyProtection="1">
      <protection hidden="1"/>
    </xf>
    <xf numFmtId="0" fontId="15" fillId="0" borderId="4" xfId="2" applyNumberFormat="1" applyFont="1" applyFill="1" applyBorder="1" applyAlignment="1" applyProtection="1">
      <alignment vertical="top"/>
      <protection hidden="1"/>
    </xf>
    <xf numFmtId="0" fontId="14" fillId="0" borderId="4" xfId="2" applyNumberFormat="1" applyFont="1" applyFill="1" applyBorder="1" applyAlignment="1" applyProtection="1">
      <alignment horizontal="center"/>
      <protection hidden="1"/>
    </xf>
    <xf numFmtId="0" fontId="15" fillId="0" borderId="0" xfId="2" applyNumberFormat="1" applyFont="1" applyFill="1" applyAlignment="1" applyProtection="1">
      <alignment vertical="top"/>
      <protection hidden="1"/>
    </xf>
    <xf numFmtId="0" fontId="15" fillId="0" borderId="26" xfId="2" applyNumberFormat="1" applyFont="1" applyFill="1" applyBorder="1" applyAlignment="1" applyProtection="1">
      <protection hidden="1"/>
    </xf>
    <xf numFmtId="0" fontId="15" fillId="0" borderId="27" xfId="2" applyNumberFormat="1" applyFont="1" applyFill="1" applyBorder="1" applyAlignment="1" applyProtection="1">
      <protection hidden="1"/>
    </xf>
    <xf numFmtId="0" fontId="14" fillId="0" borderId="27" xfId="2" applyNumberFormat="1" applyFont="1" applyFill="1" applyBorder="1" applyAlignment="1" applyProtection="1">
      <protection hidden="1"/>
    </xf>
    <xf numFmtId="0" fontId="14" fillId="0" borderId="28" xfId="2" applyNumberFormat="1" applyFont="1" applyFill="1" applyBorder="1" applyAlignment="1" applyProtection="1">
      <protection hidden="1"/>
    </xf>
    <xf numFmtId="4" fontId="19" fillId="0" borderId="1" xfId="2" applyNumberFormat="1" applyFont="1" applyFill="1" applyBorder="1" applyAlignment="1" applyProtection="1">
      <alignment horizontal="center" vertical="center"/>
      <protection hidden="1"/>
    </xf>
    <xf numFmtId="4" fontId="19" fillId="0" borderId="13" xfId="2" applyNumberFormat="1" applyFont="1" applyFill="1" applyBorder="1" applyAlignment="1" applyProtection="1">
      <alignment horizontal="center"/>
      <protection hidden="1"/>
    </xf>
    <xf numFmtId="4" fontId="19" fillId="0" borderId="6" xfId="2" applyNumberFormat="1" applyFont="1" applyFill="1" applyBorder="1" applyAlignment="1" applyProtection="1">
      <alignment horizontal="center"/>
      <protection hidden="1"/>
    </xf>
    <xf numFmtId="4" fontId="15" fillId="0" borderId="1" xfId="2" applyNumberFormat="1" applyFont="1" applyFill="1" applyBorder="1" applyAlignment="1" applyProtection="1">
      <alignment horizontal="center" vertical="center"/>
      <protection hidden="1"/>
    </xf>
    <xf numFmtId="4" fontId="10" fillId="0" borderId="1" xfId="0" applyNumberFormat="1" applyFont="1" applyBorder="1" applyAlignment="1">
      <alignment horizontal="right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/>
    </xf>
    <xf numFmtId="10" fontId="10" fillId="0" borderId="13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0" fontId="8" fillId="0" borderId="0" xfId="0" applyFont="1" applyBorder="1" applyAlignment="1"/>
    <xf numFmtId="0" fontId="10" fillId="0" borderId="13" xfId="0" applyFont="1" applyBorder="1" applyAlignment="1">
      <alignment horizontal="left" wrapText="1"/>
    </xf>
    <xf numFmtId="4" fontId="10" fillId="0" borderId="5" xfId="0" applyNumberFormat="1" applyFont="1" applyBorder="1" applyAlignment="1"/>
    <xf numFmtId="4" fontId="10" fillId="0" borderId="6" xfId="0" applyNumberFormat="1" applyFont="1" applyBorder="1" applyAlignment="1"/>
    <xf numFmtId="4" fontId="10" fillId="0" borderId="7" xfId="0" applyNumberFormat="1" applyFont="1" applyBorder="1" applyAlignment="1"/>
    <xf numFmtId="4" fontId="10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2" fontId="10" fillId="0" borderId="13" xfId="0" applyNumberFormat="1" applyFont="1" applyBorder="1" applyAlignment="1">
      <alignment horizontal="left" vertical="distributed"/>
    </xf>
    <xf numFmtId="0" fontId="10" fillId="0" borderId="8" xfId="0" applyFont="1" applyBorder="1" applyAlignment="1">
      <alignment horizontal="center" vertical="distributed"/>
    </xf>
    <xf numFmtId="0" fontId="17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/>
    <xf numFmtId="0" fontId="15" fillId="0" borderId="0" xfId="2" applyNumberFormat="1" applyFont="1" applyFill="1" applyBorder="1" applyAlignment="1" applyProtection="1">
      <alignment vertical="center"/>
      <protection hidden="1"/>
    </xf>
    <xf numFmtId="0" fontId="15" fillId="0" borderId="29" xfId="2" applyNumberFormat="1" applyFont="1" applyFill="1" applyBorder="1" applyAlignment="1" applyProtection="1">
      <alignment horizontal="center" vertical="center"/>
      <protection hidden="1"/>
    </xf>
    <xf numFmtId="0" fontId="15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Border="1"/>
    <xf numFmtId="0" fontId="25" fillId="0" borderId="0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14" fontId="28" fillId="0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8" fillId="0" borderId="1" xfId="0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 wrapText="1"/>
    </xf>
    <xf numFmtId="0" fontId="0" fillId="4" borderId="0" xfId="0" applyFill="1" applyBorder="1"/>
    <xf numFmtId="0" fontId="0" fillId="0" borderId="1" xfId="0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31" fillId="0" borderId="1" xfId="0" applyFont="1" applyBorder="1" applyAlignment="1">
      <alignment vertical="distributed"/>
    </xf>
    <xf numFmtId="2" fontId="10" fillId="0" borderId="8" xfId="0" applyNumberFormat="1" applyFont="1" applyBorder="1" applyAlignment="1">
      <alignment horizontal="center" vertical="distributed"/>
    </xf>
    <xf numFmtId="4" fontId="10" fillId="0" borderId="0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left" vertical="distributed"/>
    </xf>
    <xf numFmtId="4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distributed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2" fontId="0" fillId="0" borderId="0" xfId="0" applyNumberFormat="1" applyAlignment="1">
      <alignment vertical="distributed"/>
    </xf>
    <xf numFmtId="0" fontId="10" fillId="0" borderId="10" xfId="0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vertical="center" wrapText="1"/>
    </xf>
    <xf numFmtId="4" fontId="10" fillId="0" borderId="1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left" vertical="distributed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4" fontId="10" fillId="0" borderId="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left" vertical="distributed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5" fillId="0" borderId="0" xfId="2" applyNumberFormat="1" applyFont="1" applyFill="1" applyAlignment="1" applyProtection="1">
      <alignment horizontal="center" vertical="center"/>
      <protection hidden="1"/>
    </xf>
    <xf numFmtId="0" fontId="20" fillId="0" borderId="1" xfId="2" applyNumberFormat="1" applyFont="1" applyFill="1" applyBorder="1" applyAlignment="1" applyProtection="1">
      <alignment horizontal="center" vertical="center"/>
      <protection hidden="1"/>
    </xf>
    <xf numFmtId="0" fontId="20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4" fontId="0" fillId="0" borderId="1" xfId="0" applyNumberFormat="1" applyFill="1" applyBorder="1"/>
    <xf numFmtId="0" fontId="8" fillId="0" borderId="0" xfId="0" applyFont="1" applyAlignment="1">
      <alignment horizontal="left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distributed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distributed"/>
    </xf>
    <xf numFmtId="4" fontId="1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17" fillId="0" borderId="1" xfId="2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/>
    </xf>
    <xf numFmtId="4" fontId="0" fillId="0" borderId="1" xfId="0" applyNumberForma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3" fillId="2" borderId="6" xfId="0" applyFont="1" applyFill="1" applyBorder="1" applyAlignment="1">
      <alignment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0" fontId="35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40" fontId="30" fillId="2" borderId="1" xfId="0" applyNumberFormat="1" applyFont="1" applyFill="1" applyBorder="1" applyAlignment="1">
      <alignment horizontal="center" vertical="center" wrapText="1"/>
    </xf>
    <xf numFmtId="40" fontId="36" fillId="2" borderId="1" xfId="0" applyNumberFormat="1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40" fontId="30" fillId="2" borderId="5" xfId="0" applyNumberFormat="1" applyFont="1" applyFill="1" applyBorder="1" applyAlignment="1">
      <alignment horizontal="center" vertical="center" wrapText="1"/>
    </xf>
    <xf numFmtId="40" fontId="36" fillId="2" borderId="5" xfId="0" applyNumberFormat="1" applyFont="1" applyFill="1" applyBorder="1" applyAlignment="1">
      <alignment horizontal="center" vertical="center" wrapText="1"/>
    </xf>
    <xf numFmtId="40" fontId="35" fillId="2" borderId="5" xfId="0" applyNumberFormat="1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vertical="distributed"/>
    </xf>
    <xf numFmtId="2" fontId="32" fillId="2" borderId="1" xfId="0" applyNumberFormat="1" applyFont="1" applyFill="1" applyBorder="1" applyAlignment="1">
      <alignment horizontal="left" vertical="distributed" wrapText="1"/>
    </xf>
    <xf numFmtId="2" fontId="32" fillId="2" borderId="1" xfId="0" applyNumberFormat="1" applyFont="1" applyFill="1" applyBorder="1" applyAlignment="1">
      <alignment vertical="distributed" wrapText="1"/>
    </xf>
    <xf numFmtId="2" fontId="33" fillId="2" borderId="1" xfId="0" applyNumberFormat="1" applyFont="1" applyFill="1" applyBorder="1" applyAlignment="1">
      <alignment vertical="distributed"/>
    </xf>
    <xf numFmtId="2" fontId="32" fillId="2" borderId="1" xfId="0" applyNumberFormat="1" applyFont="1" applyFill="1" applyBorder="1" applyAlignment="1">
      <alignment horizontal="center" vertical="distributed" wrapText="1"/>
    </xf>
    <xf numFmtId="40" fontId="37" fillId="2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/>
    <xf numFmtId="4" fontId="22" fillId="0" borderId="10" xfId="0" applyNumberFormat="1" applyFont="1" applyBorder="1" applyAlignment="1"/>
    <xf numFmtId="4" fontId="22" fillId="0" borderId="11" xfId="0" applyNumberFormat="1" applyFont="1" applyBorder="1" applyAlignment="1">
      <alignment horizontal="left"/>
    </xf>
    <xf numFmtId="164" fontId="21" fillId="0" borderId="1" xfId="2" applyNumberFormat="1" applyFont="1" applyFill="1" applyBorder="1" applyAlignment="1" applyProtection="1">
      <alignment wrapText="1"/>
      <protection hidden="1"/>
    </xf>
    <xf numFmtId="40" fontId="35" fillId="2" borderId="1" xfId="0" applyNumberFormat="1" applyFont="1" applyFill="1" applyBorder="1" applyAlignment="1">
      <alignment horizontal="center" vertical="center" wrapText="1"/>
    </xf>
    <xf numFmtId="40" fontId="3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" xfId="0" applyNumberFormat="1" applyFont="1" applyBorder="1" applyAlignment="1"/>
    <xf numFmtId="0" fontId="10" fillId="2" borderId="8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2" fontId="4" fillId="0" borderId="13" xfId="0" applyNumberFormat="1" applyFont="1" applyBorder="1" applyAlignment="1">
      <alignment horizontal="left" vertical="distributed"/>
    </xf>
    <xf numFmtId="4" fontId="0" fillId="0" borderId="1" xfId="0" applyNumberFormat="1" applyBorder="1" applyAlignment="1">
      <alignment vertical="center" wrapText="1"/>
    </xf>
    <xf numFmtId="0" fontId="10" fillId="0" borderId="10" xfId="0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0" fillId="5" borderId="13" xfId="0" applyNumberFormat="1" applyFont="1" applyFill="1" applyBorder="1" applyAlignment="1">
      <alignment horizontal="left" vertical="distributed"/>
    </xf>
    <xf numFmtId="0" fontId="10" fillId="5" borderId="13" xfId="0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left" vertical="distributed"/>
    </xf>
    <xf numFmtId="4" fontId="10" fillId="0" borderId="10" xfId="0" applyNumberFormat="1" applyFont="1" applyBorder="1" applyAlignment="1"/>
    <xf numFmtId="4" fontId="10" fillId="0" borderId="11" xfId="0" applyNumberFormat="1" applyFont="1" applyBorder="1" applyAlignment="1"/>
    <xf numFmtId="4" fontId="22" fillId="0" borderId="11" xfId="0" applyNumberFormat="1" applyFont="1" applyBorder="1" applyAlignment="1"/>
    <xf numFmtId="2" fontId="10" fillId="5" borderId="1" xfId="0" applyNumberFormat="1" applyFont="1" applyFill="1" applyBorder="1" applyAlignment="1">
      <alignment horizontal="left" vertical="distributed"/>
    </xf>
    <xf numFmtId="0" fontId="10" fillId="5" borderId="1" xfId="0" applyFont="1" applyFill="1" applyBorder="1" applyAlignment="1">
      <alignment horizontal="right" wrapText="1"/>
    </xf>
    <xf numFmtId="4" fontId="10" fillId="5" borderId="1" xfId="0" applyNumberFormat="1" applyFont="1" applyFill="1" applyBorder="1" applyAlignment="1">
      <alignment horizontal="right" wrapText="1"/>
    </xf>
    <xf numFmtId="0" fontId="10" fillId="5" borderId="13" xfId="0" applyFont="1" applyFill="1" applyBorder="1" applyAlignment="1">
      <alignment horizontal="left"/>
    </xf>
    <xf numFmtId="0" fontId="31" fillId="5" borderId="1" xfId="0" applyFont="1" applyFill="1" applyBorder="1" applyAlignment="1">
      <alignment vertical="distributed"/>
    </xf>
    <xf numFmtId="0" fontId="10" fillId="5" borderId="1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wrapText="1"/>
    </xf>
    <xf numFmtId="0" fontId="25" fillId="0" borderId="4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right" vertical="top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0" fillId="4" borderId="1" xfId="0" applyNumberFormat="1" applyFill="1" applyBorder="1" applyAlignment="1">
      <alignment vertical="center" wrapText="1"/>
    </xf>
    <xf numFmtId="40" fontId="36" fillId="2" borderId="1" xfId="0" applyNumberFormat="1" applyFont="1" applyFill="1" applyBorder="1" applyAlignment="1">
      <alignment horizontal="center" vertical="center" wrapText="1"/>
    </xf>
    <xf numFmtId="40" fontId="35" fillId="2" borderId="5" xfId="0" applyNumberFormat="1" applyFont="1" applyFill="1" applyBorder="1" applyAlignment="1">
      <alignment horizontal="center" vertical="center" wrapText="1"/>
    </xf>
    <xf numFmtId="40" fontId="35" fillId="2" borderId="6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0" fontId="35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40" fontId="30" fillId="2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left" vertical="distributed"/>
    </xf>
    <xf numFmtId="2" fontId="1" fillId="0" borderId="0" xfId="0" applyNumberFormat="1" applyFont="1" applyAlignment="1">
      <alignment horizontal="center" vertical="distributed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" fontId="10" fillId="0" borderId="8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 vertical="distributed"/>
    </xf>
    <xf numFmtId="4" fontId="10" fillId="0" borderId="1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4" fontId="10" fillId="0" borderId="1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distributed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distributed"/>
    </xf>
    <xf numFmtId="49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22" fillId="0" borderId="2" xfId="0" applyFont="1" applyBorder="1" applyAlignment="1">
      <alignment horizontal="center" vertical="center" wrapText="1"/>
    </xf>
    <xf numFmtId="0" fontId="15" fillId="0" borderId="0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Border="1" applyAlignment="1">
      <alignment horizontal="center"/>
    </xf>
    <xf numFmtId="0" fontId="20" fillId="0" borderId="1" xfId="2" applyNumberFormat="1" applyFont="1" applyFill="1" applyBorder="1" applyAlignment="1" applyProtection="1">
      <alignment horizontal="center" vertical="center"/>
      <protection hidden="1"/>
    </xf>
    <xf numFmtId="0" fontId="20" fillId="0" borderId="5" xfId="2" applyNumberFormat="1" applyFont="1" applyFill="1" applyBorder="1" applyAlignment="1" applyProtection="1">
      <alignment horizontal="center" vertical="center"/>
      <protection hidden="1"/>
    </xf>
    <xf numFmtId="0" fontId="2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2" applyNumberFormat="1" applyFont="1" applyFill="1" applyBorder="1" applyAlignment="1" applyProtection="1">
      <alignment horizontal="center" vertical="center"/>
      <protection hidden="1"/>
    </xf>
    <xf numFmtId="0" fontId="15" fillId="0" borderId="2" xfId="2" applyNumberFormat="1" applyFont="1" applyFill="1" applyBorder="1" applyAlignment="1" applyProtection="1">
      <alignment horizontal="left" vertical="top" wrapText="1"/>
      <protection hidden="1"/>
    </xf>
    <xf numFmtId="0" fontId="15" fillId="0" borderId="0" xfId="2" applyNumberFormat="1" applyFont="1" applyFill="1" applyAlignment="1" applyProtection="1">
      <alignment horizontal="left" vertical="top" wrapText="1"/>
      <protection hidden="1"/>
    </xf>
    <xf numFmtId="0" fontId="15" fillId="0" borderId="16" xfId="2" applyNumberFormat="1" applyFont="1" applyFill="1" applyBorder="1" applyAlignment="1" applyProtection="1">
      <alignment horizontal="center" vertical="center"/>
      <protection hidden="1"/>
    </xf>
    <xf numFmtId="0" fontId="17" fillId="0" borderId="2" xfId="2" applyNumberFormat="1" applyFont="1" applyFill="1" applyBorder="1" applyAlignment="1" applyProtection="1"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5" fillId="0" borderId="0" xfId="2" applyNumberFormat="1" applyFont="1" applyFill="1" applyAlignment="1" applyProtection="1">
      <alignment horizontal="center" vertical="center"/>
      <protection hidden="1"/>
    </xf>
    <xf numFmtId="0" fontId="15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2" applyNumberFormat="1" applyFont="1" applyFill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32CA238D502FECC813B9EBFB681B03B845AF5936CA1A47696EF4F3882945848FA5AD885F86121448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32CA238D502FECC813B9EBFB681B03B845AF5B33CB1C47696EF4F388291445N" TargetMode="External"/><Relationship Id="rId1" Type="http://schemas.openxmlformats.org/officeDocument/2006/relationships/hyperlink" Target="consultantplus://offline/ref=32CA238D502FECC813B9EBFB681B03B845AE5936CC1847696EF4F388291445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32CA238D502FECC813B9EBFB681B03B845AF5936CA1A47696EF4F388291445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90" zoomScaleNormal="90" workbookViewId="0">
      <selection activeCell="A2" sqref="A2:D9"/>
    </sheetView>
  </sheetViews>
  <sheetFormatPr defaultRowHeight="15" x14ac:dyDescent="0.25"/>
  <cols>
    <col min="2" max="2" width="12" customWidth="1"/>
    <col min="3" max="3" width="13.5703125" customWidth="1"/>
    <col min="4" max="4" width="18.85546875" customWidth="1"/>
    <col min="5" max="5" width="10.140625" customWidth="1"/>
    <col min="6" max="6" width="10.42578125" customWidth="1"/>
    <col min="7" max="7" width="13" customWidth="1"/>
    <col min="8" max="8" width="14.42578125" customWidth="1"/>
    <col min="9" max="9" width="6.85546875" customWidth="1"/>
    <col min="10" max="10" width="9.5703125" customWidth="1"/>
    <col min="11" max="11" width="8.5703125" customWidth="1"/>
    <col min="12" max="12" width="13.42578125" customWidth="1"/>
    <col min="13" max="13" width="14.42578125" customWidth="1"/>
  </cols>
  <sheetData>
    <row r="1" spans="1:13" s="187" customFormat="1" x14ac:dyDescent="0.25">
      <c r="A1" s="392"/>
      <c r="B1" s="392"/>
      <c r="C1" s="392"/>
      <c r="D1" s="392"/>
      <c r="E1" s="186"/>
      <c r="F1" s="186"/>
      <c r="G1" s="186"/>
      <c r="H1" s="186"/>
      <c r="I1" s="186"/>
      <c r="J1" s="398" t="s">
        <v>73</v>
      </c>
      <c r="K1" s="398"/>
      <c r="L1" s="398"/>
      <c r="M1" s="398"/>
    </row>
    <row r="2" spans="1:13" s="187" customFormat="1" ht="33.75" customHeight="1" x14ac:dyDescent="0.25">
      <c r="A2" s="392"/>
      <c r="B2" s="392"/>
      <c r="C2" s="392"/>
      <c r="D2" s="392"/>
      <c r="E2" s="186"/>
      <c r="F2" s="186"/>
      <c r="G2" s="186"/>
      <c r="H2" s="186"/>
      <c r="I2" s="186"/>
      <c r="J2" s="398" t="s">
        <v>254</v>
      </c>
      <c r="K2" s="398"/>
      <c r="L2" s="398"/>
      <c r="M2" s="398"/>
    </row>
    <row r="3" spans="1:13" s="187" customFormat="1" ht="15" customHeight="1" x14ac:dyDescent="0.25">
      <c r="A3" s="399" t="s">
        <v>309</v>
      </c>
      <c r="B3" s="399"/>
      <c r="C3" s="272"/>
      <c r="D3" s="188"/>
      <c r="E3" s="400"/>
      <c r="F3" s="400"/>
      <c r="G3" s="400"/>
      <c r="H3" s="400"/>
      <c r="I3" s="186"/>
      <c r="J3" s="400" t="s">
        <v>74</v>
      </c>
      <c r="K3" s="400"/>
      <c r="L3" s="400"/>
      <c r="M3" s="400"/>
    </row>
    <row r="4" spans="1:13" s="187" customFormat="1" ht="122.25" customHeight="1" x14ac:dyDescent="0.25">
      <c r="A4" s="396" t="s">
        <v>319</v>
      </c>
      <c r="B4" s="396"/>
      <c r="C4" s="396"/>
      <c r="D4" s="188"/>
      <c r="E4" s="386"/>
      <c r="F4" s="386"/>
      <c r="G4" s="386"/>
      <c r="H4" s="386"/>
      <c r="I4" s="186"/>
      <c r="J4" s="397" t="s">
        <v>327</v>
      </c>
      <c r="K4" s="397"/>
      <c r="L4" s="397"/>
      <c r="M4" s="397"/>
    </row>
    <row r="5" spans="1:13" s="187" customFormat="1" ht="22.5" customHeight="1" x14ac:dyDescent="0.25">
      <c r="A5" s="392" t="s">
        <v>310</v>
      </c>
      <c r="B5" s="392"/>
      <c r="C5" s="392"/>
      <c r="D5" s="188"/>
      <c r="E5" s="392"/>
      <c r="F5" s="392"/>
      <c r="G5" s="392"/>
      <c r="H5" s="392"/>
      <c r="I5" s="186"/>
      <c r="J5" s="392" t="s">
        <v>255</v>
      </c>
      <c r="K5" s="392"/>
      <c r="L5" s="392"/>
      <c r="M5" s="392"/>
    </row>
    <row r="6" spans="1:13" s="187" customFormat="1" ht="15" customHeight="1" x14ac:dyDescent="0.25">
      <c r="A6" s="189"/>
      <c r="B6" s="395" t="s">
        <v>318</v>
      </c>
      <c r="C6" s="395"/>
      <c r="D6" s="188"/>
      <c r="E6" s="188"/>
      <c r="F6" s="386"/>
      <c r="G6" s="386"/>
      <c r="H6" s="386"/>
      <c r="I6" s="186"/>
      <c r="J6" s="189"/>
      <c r="K6" s="395" t="s">
        <v>328</v>
      </c>
      <c r="L6" s="395"/>
      <c r="M6" s="395"/>
    </row>
    <row r="7" spans="1:13" s="187" customFormat="1" ht="15" customHeight="1" x14ac:dyDescent="0.25">
      <c r="A7" s="273" t="s">
        <v>75</v>
      </c>
      <c r="B7" s="392" t="s">
        <v>76</v>
      </c>
      <c r="C7" s="392"/>
      <c r="D7" s="188"/>
      <c r="E7" s="190"/>
      <c r="F7" s="392"/>
      <c r="G7" s="392"/>
      <c r="H7" s="392"/>
      <c r="I7" s="186"/>
      <c r="J7" s="190" t="s">
        <v>75</v>
      </c>
      <c r="K7" s="392" t="s">
        <v>76</v>
      </c>
      <c r="L7" s="392"/>
      <c r="M7" s="392"/>
    </row>
    <row r="8" spans="1:13" s="187" customFormat="1" ht="22.5" customHeight="1" x14ac:dyDescent="0.25">
      <c r="A8" s="391" t="s">
        <v>351</v>
      </c>
      <c r="B8" s="391"/>
      <c r="C8" s="391"/>
      <c r="D8" s="188"/>
      <c r="E8" s="392"/>
      <c r="F8" s="392"/>
      <c r="G8" s="392"/>
      <c r="H8" s="392"/>
      <c r="I8" s="186"/>
      <c r="J8" s="392" t="s">
        <v>350</v>
      </c>
      <c r="K8" s="392"/>
      <c r="L8" s="392"/>
      <c r="M8" s="392"/>
    </row>
    <row r="9" spans="1:13" s="187" customFormat="1" x14ac:dyDescent="0.25">
      <c r="A9" s="188"/>
      <c r="B9" s="188"/>
      <c r="C9" s="188"/>
      <c r="D9" s="188"/>
      <c r="E9" s="188"/>
      <c r="F9" s="386"/>
      <c r="G9" s="386"/>
      <c r="H9" s="188"/>
      <c r="I9" s="186"/>
      <c r="J9" s="186"/>
      <c r="K9" s="186"/>
      <c r="L9" s="186"/>
      <c r="M9" s="186"/>
    </row>
    <row r="10" spans="1:13" s="187" customFormat="1" ht="18.75" customHeight="1" x14ac:dyDescent="0.25">
      <c r="A10" s="393" t="s">
        <v>341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</row>
    <row r="11" spans="1:13" s="187" customFormat="1" ht="18.75" customHeight="1" x14ac:dyDescent="0.25">
      <c r="A11" s="393" t="s">
        <v>283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</row>
    <row r="12" spans="1:13" s="187" customFormat="1" ht="18.75" x14ac:dyDescent="0.25">
      <c r="A12" s="191"/>
      <c r="B12" s="191"/>
      <c r="C12" s="191"/>
      <c r="D12" s="191"/>
      <c r="E12" s="394"/>
      <c r="F12" s="394"/>
      <c r="G12" s="192"/>
      <c r="H12" s="193"/>
      <c r="I12" s="186"/>
      <c r="J12" s="186"/>
      <c r="K12" s="186"/>
      <c r="L12" s="192"/>
      <c r="M12" s="194" t="s">
        <v>77</v>
      </c>
    </row>
    <row r="13" spans="1:13" s="187" customFormat="1" ht="18.75" x14ac:dyDescent="0.25">
      <c r="A13" s="191"/>
      <c r="B13" s="191"/>
      <c r="C13" s="191"/>
      <c r="D13" s="191"/>
      <c r="E13" s="394"/>
      <c r="F13" s="394"/>
      <c r="G13" s="195"/>
      <c r="H13" s="196"/>
      <c r="I13" s="186"/>
      <c r="J13" s="186"/>
      <c r="K13" s="186"/>
      <c r="L13" s="195" t="s">
        <v>256</v>
      </c>
      <c r="M13" s="197"/>
    </row>
    <row r="14" spans="1:13" s="187" customFormat="1" ht="15" customHeight="1" x14ac:dyDescent="0.25">
      <c r="A14" s="387" t="s">
        <v>349</v>
      </c>
      <c r="B14" s="387"/>
      <c r="C14" s="387"/>
      <c r="D14" s="387"/>
      <c r="E14" s="387"/>
      <c r="F14" s="387"/>
      <c r="G14" s="195"/>
      <c r="H14" s="196"/>
      <c r="I14" s="186"/>
      <c r="J14" s="186"/>
      <c r="K14" s="186"/>
      <c r="L14" s="195" t="s">
        <v>78</v>
      </c>
      <c r="M14" s="198"/>
    </row>
    <row r="15" spans="1:13" s="187" customFormat="1" x14ac:dyDescent="0.25">
      <c r="A15" s="192"/>
      <c r="B15" s="192"/>
      <c r="C15" s="192"/>
      <c r="D15" s="192"/>
      <c r="E15" s="388"/>
      <c r="F15" s="388"/>
      <c r="G15" s="188"/>
      <c r="H15" s="196"/>
      <c r="I15" s="186"/>
      <c r="J15" s="186"/>
      <c r="K15" s="186"/>
      <c r="L15" s="188"/>
      <c r="M15" s="197"/>
    </row>
    <row r="16" spans="1:13" s="187" customFormat="1" x14ac:dyDescent="0.25">
      <c r="A16" s="188"/>
      <c r="B16" s="188"/>
      <c r="C16" s="188"/>
      <c r="D16" s="188"/>
      <c r="E16" s="386"/>
      <c r="F16" s="386"/>
      <c r="G16" s="196"/>
      <c r="H16" s="196"/>
      <c r="I16" s="186"/>
      <c r="J16" s="186"/>
      <c r="K16" s="186"/>
      <c r="L16" s="196"/>
      <c r="M16" s="197"/>
    </row>
    <row r="17" spans="1:13" s="187" customFormat="1" ht="15" customHeight="1" x14ac:dyDescent="0.25">
      <c r="A17" s="378" t="s">
        <v>257</v>
      </c>
      <c r="B17" s="378"/>
      <c r="C17" s="378"/>
      <c r="D17" s="389"/>
      <c r="E17" s="389"/>
      <c r="F17" s="389"/>
      <c r="G17" s="389"/>
      <c r="H17" s="389"/>
      <c r="I17" s="389"/>
      <c r="J17" s="389"/>
      <c r="K17" s="186"/>
      <c r="L17" s="195" t="s">
        <v>79</v>
      </c>
      <c r="M17" s="199">
        <v>34208870</v>
      </c>
    </row>
    <row r="18" spans="1:13" s="187" customFormat="1" ht="24.75" customHeight="1" x14ac:dyDescent="0.25">
      <c r="A18" s="378"/>
      <c r="B18" s="378"/>
      <c r="C18" s="378"/>
      <c r="D18" s="390" t="s">
        <v>296</v>
      </c>
      <c r="E18" s="390"/>
      <c r="F18" s="390"/>
      <c r="G18" s="390"/>
      <c r="H18" s="390"/>
      <c r="I18" s="390"/>
      <c r="J18" s="390"/>
      <c r="K18" s="186"/>
      <c r="L18" s="188"/>
      <c r="M18" s="200"/>
    </row>
    <row r="19" spans="1:13" s="187" customFormat="1" ht="25.5" customHeight="1" x14ac:dyDescent="0.25">
      <c r="A19" s="378"/>
      <c r="B19" s="378"/>
      <c r="C19" s="378"/>
      <c r="D19" s="379"/>
      <c r="E19" s="379"/>
      <c r="F19" s="379"/>
      <c r="G19" s="379"/>
      <c r="H19" s="379"/>
      <c r="I19" s="379"/>
      <c r="J19" s="379"/>
      <c r="K19" s="186"/>
      <c r="L19" s="188"/>
      <c r="M19" s="200"/>
    </row>
    <row r="20" spans="1:13" s="187" customFormat="1" x14ac:dyDescent="0.25">
      <c r="A20" s="378"/>
      <c r="B20" s="378"/>
      <c r="C20" s="378"/>
      <c r="D20" s="389"/>
      <c r="E20" s="389"/>
      <c r="F20" s="389"/>
      <c r="G20" s="389"/>
      <c r="H20" s="389"/>
      <c r="I20" s="389"/>
      <c r="J20" s="389"/>
      <c r="K20" s="186"/>
      <c r="L20" s="196"/>
      <c r="M20" s="197"/>
    </row>
    <row r="21" spans="1:13" s="187" customFormat="1" ht="15" customHeight="1" x14ac:dyDescent="0.25">
      <c r="A21" s="378" t="s">
        <v>258</v>
      </c>
      <c r="B21" s="378"/>
      <c r="C21" s="378"/>
      <c r="D21" s="379" t="s">
        <v>259</v>
      </c>
      <c r="E21" s="379"/>
      <c r="F21" s="379"/>
      <c r="G21" s="379"/>
      <c r="H21" s="379"/>
      <c r="I21" s="379"/>
      <c r="J21" s="379"/>
      <c r="K21" s="186"/>
      <c r="L21" s="196"/>
      <c r="M21" s="197"/>
    </row>
    <row r="22" spans="1:13" s="187" customFormat="1" ht="15" customHeight="1" x14ac:dyDescent="0.25">
      <c r="A22" s="378" t="s">
        <v>260</v>
      </c>
      <c r="B22" s="378"/>
      <c r="C22" s="378"/>
      <c r="D22" s="201" t="s">
        <v>261</v>
      </c>
      <c r="E22" s="380"/>
      <c r="F22" s="380"/>
      <c r="G22" s="202"/>
      <c r="H22" s="203"/>
      <c r="I22" s="204"/>
      <c r="J22" s="204"/>
      <c r="K22" s="186"/>
      <c r="L22" s="195" t="s">
        <v>80</v>
      </c>
      <c r="M22" s="205">
        <v>383</v>
      </c>
    </row>
    <row r="23" spans="1:13" s="187" customFormat="1" ht="15" customHeight="1" x14ac:dyDescent="0.25">
      <c r="A23" s="378" t="s">
        <v>262</v>
      </c>
      <c r="B23" s="378"/>
      <c r="C23" s="378"/>
      <c r="D23" s="381" t="s">
        <v>312</v>
      </c>
      <c r="E23" s="381"/>
      <c r="F23" s="381"/>
      <c r="G23" s="381"/>
      <c r="H23" s="381"/>
      <c r="I23" s="381"/>
      <c r="J23" s="381"/>
      <c r="K23" s="186"/>
      <c r="L23" s="186"/>
      <c r="M23" s="186"/>
    </row>
    <row r="24" spans="1:13" s="187" customFormat="1" ht="15" customHeight="1" x14ac:dyDescent="0.25">
      <c r="A24" s="378"/>
      <c r="B24" s="378"/>
      <c r="C24" s="378"/>
      <c r="D24" s="381"/>
      <c r="E24" s="381"/>
      <c r="F24" s="381"/>
      <c r="G24" s="381"/>
      <c r="H24" s="381"/>
      <c r="I24" s="381"/>
      <c r="J24" s="381"/>
      <c r="K24" s="186"/>
      <c r="L24" s="186"/>
      <c r="M24" s="186"/>
    </row>
    <row r="25" spans="1:13" s="187" customFormat="1" x14ac:dyDescent="0.25">
      <c r="A25" s="378"/>
      <c r="B25" s="378"/>
      <c r="C25" s="378"/>
      <c r="D25" s="382"/>
      <c r="E25" s="382"/>
      <c r="F25" s="382"/>
      <c r="G25" s="382"/>
      <c r="H25" s="382"/>
      <c r="I25" s="382"/>
      <c r="J25" s="382"/>
      <c r="K25" s="186"/>
      <c r="L25" s="186"/>
      <c r="M25" s="186"/>
    </row>
    <row r="26" spans="1:13" s="187" customFormat="1" ht="43.5" customHeight="1" x14ac:dyDescent="0.25">
      <c r="A26" s="383" t="s">
        <v>263</v>
      </c>
      <c r="B26" s="383"/>
      <c r="C26" s="383"/>
      <c r="D26" s="384" t="s">
        <v>264</v>
      </c>
      <c r="E26" s="384"/>
      <c r="F26" s="384"/>
      <c r="G26" s="384"/>
      <c r="H26" s="384"/>
      <c r="I26" s="384"/>
      <c r="J26" s="384"/>
      <c r="K26" s="186"/>
      <c r="L26" s="186"/>
      <c r="M26" s="186"/>
    </row>
    <row r="27" spans="1:13" s="187" customFormat="1" x14ac:dyDescent="0.25">
      <c r="A27" s="383"/>
      <c r="B27" s="383"/>
      <c r="C27" s="383"/>
      <c r="D27" s="373"/>
      <c r="E27" s="373"/>
      <c r="F27" s="373"/>
      <c r="G27" s="373"/>
      <c r="H27" s="373"/>
      <c r="I27" s="373"/>
      <c r="J27" s="373"/>
      <c r="K27" s="186"/>
      <c r="L27" s="186"/>
      <c r="M27" s="186"/>
    </row>
    <row r="28" spans="1:13" s="187" customFormat="1" ht="3.75" customHeight="1" x14ac:dyDescent="0.25">
      <c r="A28" s="383"/>
      <c r="B28" s="383"/>
      <c r="C28" s="383"/>
      <c r="D28" s="385"/>
      <c r="E28" s="385"/>
      <c r="F28" s="385"/>
      <c r="G28" s="385"/>
      <c r="H28" s="385"/>
      <c r="I28" s="385"/>
      <c r="J28" s="385"/>
      <c r="K28" s="186"/>
      <c r="L28" s="186"/>
      <c r="M28" s="186"/>
    </row>
    <row r="29" spans="1:13" s="187" customFormat="1" x14ac:dyDescent="0.25">
      <c r="A29" s="188"/>
      <c r="B29" s="188"/>
      <c r="C29" s="188"/>
      <c r="D29" s="188"/>
      <c r="E29" s="386"/>
      <c r="F29" s="386"/>
      <c r="G29" s="188"/>
      <c r="H29" s="188"/>
      <c r="I29" s="186"/>
      <c r="J29" s="186"/>
      <c r="K29" s="186"/>
      <c r="L29" s="186"/>
      <c r="M29" s="186"/>
    </row>
    <row r="30" spans="1:13" s="187" customFormat="1" ht="28.5" customHeight="1" x14ac:dyDescent="0.25">
      <c r="A30" s="387" t="s">
        <v>265</v>
      </c>
      <c r="B30" s="387"/>
      <c r="C30" s="387"/>
      <c r="D30" s="387"/>
      <c r="E30" s="387"/>
      <c r="F30" s="387"/>
      <c r="G30" s="387"/>
      <c r="H30" s="387"/>
      <c r="I30" s="186"/>
      <c r="J30" s="186"/>
      <c r="K30" s="186"/>
      <c r="L30" s="186"/>
      <c r="M30" s="186"/>
    </row>
    <row r="31" spans="1:13" s="187" customFormat="1" x14ac:dyDescent="0.25">
      <c r="A31" s="192"/>
      <c r="B31" s="192"/>
      <c r="C31" s="192"/>
      <c r="D31" s="192"/>
      <c r="E31" s="192"/>
      <c r="F31" s="388"/>
      <c r="G31" s="388"/>
      <c r="H31" s="192"/>
      <c r="I31" s="186"/>
      <c r="J31" s="186"/>
      <c r="K31" s="186"/>
      <c r="L31" s="186"/>
      <c r="M31" s="186"/>
    </row>
    <row r="32" spans="1:13" s="187" customFormat="1" ht="30" customHeight="1" x14ac:dyDescent="0.25">
      <c r="A32" s="374" t="s">
        <v>266</v>
      </c>
      <c r="B32" s="374"/>
      <c r="C32" s="374"/>
      <c r="D32" s="374"/>
      <c r="E32" s="374"/>
      <c r="F32" s="374"/>
      <c r="G32" s="374"/>
      <c r="H32" s="374"/>
      <c r="I32" s="186"/>
      <c r="J32" s="186"/>
      <c r="K32" s="186"/>
      <c r="L32" s="186"/>
      <c r="M32" s="186"/>
    </row>
    <row r="33" spans="1:13" s="187" customFormat="1" ht="21.75" customHeight="1" x14ac:dyDescent="0.25">
      <c r="A33" s="373" t="s">
        <v>267</v>
      </c>
      <c r="B33" s="373"/>
      <c r="C33" s="373"/>
      <c r="D33" s="373"/>
      <c r="E33" s="373"/>
      <c r="F33" s="373"/>
      <c r="G33" s="373"/>
      <c r="H33" s="373"/>
      <c r="I33" s="373"/>
      <c r="J33" s="373"/>
      <c r="K33" s="186"/>
      <c r="L33" s="186"/>
      <c r="M33" s="186"/>
    </row>
    <row r="34" spans="1:13" s="187" customFormat="1" ht="39.75" customHeight="1" x14ac:dyDescent="0.2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186"/>
      <c r="L34" s="186"/>
      <c r="M34" s="186"/>
    </row>
    <row r="35" spans="1:13" s="187" customFormat="1" ht="64.5" customHeight="1" x14ac:dyDescent="0.2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186"/>
      <c r="L35" s="186"/>
      <c r="M35" s="186"/>
    </row>
    <row r="36" spans="1:13" s="187" customFormat="1" ht="235.5" customHeight="1" x14ac:dyDescent="0.2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186"/>
      <c r="L36" s="186"/>
      <c r="M36" s="186"/>
    </row>
    <row r="37" spans="1:13" s="187" customFormat="1" ht="15" customHeight="1" x14ac:dyDescent="0.25">
      <c r="A37" s="374" t="s">
        <v>268</v>
      </c>
      <c r="B37" s="374"/>
      <c r="C37" s="374"/>
      <c r="D37" s="374"/>
      <c r="E37" s="374"/>
      <c r="F37" s="374"/>
      <c r="G37" s="374"/>
      <c r="H37" s="374"/>
      <c r="I37" s="186"/>
      <c r="J37" s="186"/>
      <c r="K37" s="186"/>
      <c r="L37" s="186"/>
      <c r="M37" s="186"/>
    </row>
    <row r="38" spans="1:13" s="187" customFormat="1" ht="22.5" customHeight="1" x14ac:dyDescent="0.25">
      <c r="A38" s="375" t="s">
        <v>269</v>
      </c>
      <c r="B38" s="375"/>
      <c r="C38" s="375"/>
      <c r="D38" s="375"/>
      <c r="E38" s="375"/>
      <c r="F38" s="375"/>
      <c r="G38" s="375"/>
      <c r="H38" s="206"/>
      <c r="I38" s="186"/>
      <c r="J38" s="186"/>
      <c r="K38" s="186"/>
      <c r="L38" s="186"/>
      <c r="M38" s="186"/>
    </row>
    <row r="39" spans="1:13" s="187" customFormat="1" ht="120" customHeight="1" x14ac:dyDescent="0.25">
      <c r="A39" s="375"/>
      <c r="B39" s="375"/>
      <c r="C39" s="375"/>
      <c r="D39" s="375"/>
      <c r="E39" s="375"/>
      <c r="F39" s="375"/>
      <c r="G39" s="375"/>
      <c r="H39" s="206"/>
      <c r="I39" s="186"/>
      <c r="J39" s="186"/>
      <c r="K39" s="186"/>
      <c r="L39" s="186"/>
      <c r="M39" s="186"/>
    </row>
    <row r="40" spans="1:13" s="187" customFormat="1" ht="43.5" customHeight="1" x14ac:dyDescent="0.25">
      <c r="A40" s="376" t="s">
        <v>270</v>
      </c>
      <c r="B40" s="376"/>
      <c r="C40" s="376"/>
      <c r="D40" s="376"/>
      <c r="E40" s="376"/>
      <c r="F40" s="376"/>
      <c r="G40" s="376"/>
      <c r="H40" s="376"/>
      <c r="I40" s="186"/>
      <c r="J40" s="186"/>
      <c r="K40" s="186"/>
      <c r="L40" s="186"/>
      <c r="M40" s="186"/>
    </row>
    <row r="41" spans="1:13" x14ac:dyDescent="0.25">
      <c r="A41" s="377"/>
      <c r="B41" s="377"/>
      <c r="C41" s="377"/>
      <c r="D41" s="377"/>
      <c r="E41" s="377"/>
      <c r="F41" s="377"/>
      <c r="G41" s="377"/>
      <c r="H41" s="207"/>
      <c r="I41" s="208"/>
      <c r="J41" s="208"/>
      <c r="K41" s="187"/>
      <c r="L41" s="187"/>
      <c r="M41" s="187"/>
    </row>
  </sheetData>
  <mergeCells count="53">
    <mergeCell ref="A1:D1"/>
    <mergeCell ref="J1:M1"/>
    <mergeCell ref="A2:D2"/>
    <mergeCell ref="J2:M2"/>
    <mergeCell ref="A3:B3"/>
    <mergeCell ref="E3:H3"/>
    <mergeCell ref="J3:M3"/>
    <mergeCell ref="A4:C4"/>
    <mergeCell ref="E4:H4"/>
    <mergeCell ref="J4:M4"/>
    <mergeCell ref="A5:C5"/>
    <mergeCell ref="E5:H5"/>
    <mergeCell ref="J5:M5"/>
    <mergeCell ref="B6:C6"/>
    <mergeCell ref="F6:H6"/>
    <mergeCell ref="K6:M6"/>
    <mergeCell ref="B7:C7"/>
    <mergeCell ref="F7:H7"/>
    <mergeCell ref="K7:M7"/>
    <mergeCell ref="A17:C20"/>
    <mergeCell ref="D17:J17"/>
    <mergeCell ref="D18:J19"/>
    <mergeCell ref="D20:J20"/>
    <mergeCell ref="A8:C8"/>
    <mergeCell ref="E8:H8"/>
    <mergeCell ref="J8:M8"/>
    <mergeCell ref="F9:G9"/>
    <mergeCell ref="A10:M10"/>
    <mergeCell ref="A11:M11"/>
    <mergeCell ref="E12:F12"/>
    <mergeCell ref="E13:F13"/>
    <mergeCell ref="A14:F14"/>
    <mergeCell ref="E15:F15"/>
    <mergeCell ref="E16:F16"/>
    <mergeCell ref="A32:H32"/>
    <mergeCell ref="A21:C21"/>
    <mergeCell ref="D21:J21"/>
    <mergeCell ref="A22:C22"/>
    <mergeCell ref="E22:F22"/>
    <mergeCell ref="A23:C25"/>
    <mergeCell ref="D23:J23"/>
    <mergeCell ref="D24:J24"/>
    <mergeCell ref="D25:J25"/>
    <mergeCell ref="A26:C28"/>
    <mergeCell ref="D26:J28"/>
    <mergeCell ref="E29:F29"/>
    <mergeCell ref="A30:H30"/>
    <mergeCell ref="F31:G31"/>
    <mergeCell ref="A33:J36"/>
    <mergeCell ref="A37:H37"/>
    <mergeCell ref="A38:G39"/>
    <mergeCell ref="A40:H40"/>
    <mergeCell ref="A41:G4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8" workbookViewId="0">
      <selection activeCell="B76" sqref="B76:F76"/>
    </sheetView>
  </sheetViews>
  <sheetFormatPr defaultColWidth="1.140625" defaultRowHeight="12.75" x14ac:dyDescent="0.2"/>
  <cols>
    <col min="1" max="1" width="9" style="22" customWidth="1"/>
    <col min="2" max="2" width="34.28515625" style="22" customWidth="1"/>
    <col min="3" max="3" width="9.140625" style="58" customWidth="1"/>
    <col min="4" max="4" width="16.28515625" style="58" customWidth="1"/>
    <col min="5" max="5" width="8.140625" style="58" customWidth="1"/>
    <col min="6" max="6" width="13.5703125" style="58" customWidth="1"/>
    <col min="7" max="7" width="11.28515625" style="22" customWidth="1"/>
    <col min="8" max="16384" width="1.140625" style="22"/>
  </cols>
  <sheetData>
    <row r="1" spans="1:9" s="19" customFormat="1" ht="15.75" x14ac:dyDescent="0.25">
      <c r="A1" s="432" t="s">
        <v>157</v>
      </c>
      <c r="B1" s="432"/>
      <c r="C1" s="432"/>
      <c r="D1" s="432"/>
      <c r="E1" s="432"/>
      <c r="F1" s="432"/>
    </row>
    <row r="2" spans="1:9" s="21" customFormat="1" ht="9.75" x14ac:dyDescent="0.2">
      <c r="A2" s="20"/>
      <c r="B2" s="20"/>
      <c r="C2" s="56"/>
      <c r="D2" s="56"/>
      <c r="E2" s="56"/>
      <c r="F2" s="56"/>
    </row>
    <row r="3" spans="1:9" s="169" customFormat="1" ht="15.75" x14ac:dyDescent="0.25">
      <c r="A3" s="432" t="s">
        <v>300</v>
      </c>
      <c r="B3" s="432"/>
      <c r="C3" s="432"/>
      <c r="D3" s="432"/>
      <c r="E3" s="432"/>
      <c r="F3" s="432"/>
      <c r="I3" s="271" t="s">
        <v>299</v>
      </c>
    </row>
    <row r="4" spans="1:9" s="169" customFormat="1" ht="15.75" x14ac:dyDescent="0.25">
      <c r="A4" s="166"/>
      <c r="B4" s="166"/>
      <c r="C4" s="166"/>
      <c r="D4" s="166"/>
      <c r="E4" s="166"/>
      <c r="F4" s="166"/>
    </row>
    <row r="5" spans="1:9" s="19" customFormat="1" ht="15.75" x14ac:dyDescent="0.25">
      <c r="A5" s="439" t="s">
        <v>103</v>
      </c>
      <c r="B5" s="439"/>
      <c r="C5" s="475" t="s">
        <v>228</v>
      </c>
      <c r="D5" s="475"/>
      <c r="E5" s="475"/>
      <c r="F5" s="475"/>
    </row>
    <row r="6" spans="1:9" s="21" customFormat="1" ht="9.75" x14ac:dyDescent="0.2">
      <c r="A6" s="20"/>
      <c r="B6" s="20"/>
      <c r="C6" s="56"/>
      <c r="D6" s="56"/>
      <c r="E6" s="56"/>
      <c r="F6" s="56"/>
    </row>
    <row r="7" spans="1:9" s="19" customFormat="1" ht="33" customHeight="1" x14ac:dyDescent="0.25">
      <c r="A7" s="439" t="s">
        <v>104</v>
      </c>
      <c r="B7" s="439"/>
      <c r="C7" s="476" t="s">
        <v>229</v>
      </c>
      <c r="D7" s="476"/>
      <c r="E7" s="476"/>
      <c r="F7" s="476"/>
    </row>
    <row r="8" spans="1:9" s="19" customFormat="1" ht="15.75" x14ac:dyDescent="0.25">
      <c r="B8" s="40"/>
      <c r="C8" s="57"/>
      <c r="D8" s="57"/>
      <c r="E8" s="57"/>
      <c r="F8" s="57"/>
    </row>
    <row r="10" spans="1:9" ht="51" x14ac:dyDescent="0.2">
      <c r="A10" s="38" t="s">
        <v>110</v>
      </c>
      <c r="B10" s="38" t="s">
        <v>117</v>
      </c>
      <c r="C10" s="42" t="s">
        <v>160</v>
      </c>
      <c r="D10" s="42" t="s">
        <v>159</v>
      </c>
      <c r="E10" s="42" t="s">
        <v>158</v>
      </c>
      <c r="F10" s="42" t="s">
        <v>123</v>
      </c>
    </row>
    <row r="11" spans="1:9" x14ac:dyDescent="0.2">
      <c r="A11" s="38">
        <v>1</v>
      </c>
      <c r="B11" s="38">
        <v>2</v>
      </c>
      <c r="C11" s="42">
        <v>3</v>
      </c>
      <c r="D11" s="42">
        <v>4</v>
      </c>
      <c r="E11" s="42">
        <v>5</v>
      </c>
      <c r="F11" s="42">
        <v>6</v>
      </c>
    </row>
    <row r="12" spans="1:9" x14ac:dyDescent="0.2">
      <c r="A12" s="147">
        <v>1</v>
      </c>
      <c r="B12" s="61" t="s">
        <v>227</v>
      </c>
      <c r="C12" s="59"/>
      <c r="D12" s="59"/>
      <c r="E12" s="142"/>
      <c r="F12" s="142">
        <f>49964.2-F13</f>
        <v>6764.1999999999971</v>
      </c>
    </row>
    <row r="13" spans="1:9" x14ac:dyDescent="0.2">
      <c r="A13" s="147">
        <v>2</v>
      </c>
      <c r="B13" s="64" t="s">
        <v>244</v>
      </c>
      <c r="C13" s="59"/>
      <c r="D13" s="59">
        <v>12</v>
      </c>
      <c r="E13" s="142">
        <v>3600</v>
      </c>
      <c r="F13" s="142">
        <v>43200</v>
      </c>
    </row>
    <row r="14" spans="1:9" x14ac:dyDescent="0.2">
      <c r="A14" s="61"/>
      <c r="B14" s="39" t="s">
        <v>107</v>
      </c>
      <c r="C14" s="62" t="s">
        <v>108</v>
      </c>
      <c r="D14" s="62" t="s">
        <v>108</v>
      </c>
      <c r="E14" s="216" t="s">
        <v>108</v>
      </c>
      <c r="F14" s="142">
        <f>F12+F13</f>
        <v>49964.2</v>
      </c>
    </row>
    <row r="15" spans="1:9" s="18" customFormat="1" ht="20.25" customHeight="1" x14ac:dyDescent="0.25">
      <c r="C15" s="60"/>
      <c r="D15" s="60"/>
      <c r="E15" s="60"/>
      <c r="F15" s="60"/>
    </row>
    <row r="16" spans="1:9" s="169" customFormat="1" ht="15.75" x14ac:dyDescent="0.25">
      <c r="A16" s="439" t="s">
        <v>103</v>
      </c>
      <c r="B16" s="439"/>
      <c r="C16" s="475" t="s">
        <v>228</v>
      </c>
      <c r="D16" s="475"/>
      <c r="E16" s="475"/>
      <c r="F16" s="475"/>
    </row>
    <row r="17" spans="1:6" s="21" customFormat="1" ht="9.75" x14ac:dyDescent="0.2">
      <c r="A17" s="20"/>
      <c r="B17" s="20"/>
      <c r="C17" s="56"/>
      <c r="D17" s="56"/>
      <c r="E17" s="56"/>
      <c r="F17" s="56"/>
    </row>
    <row r="18" spans="1:6" s="169" customFormat="1" ht="24.75" customHeight="1" x14ac:dyDescent="0.25">
      <c r="A18" s="439" t="s">
        <v>104</v>
      </c>
      <c r="B18" s="439"/>
      <c r="C18" s="476" t="s">
        <v>231</v>
      </c>
      <c r="D18" s="476"/>
      <c r="E18" s="476"/>
      <c r="F18" s="476"/>
    </row>
    <row r="19" spans="1:6" s="169" customFormat="1" ht="15.75" x14ac:dyDescent="0.25">
      <c r="B19" s="166"/>
      <c r="C19" s="173"/>
      <c r="D19" s="173"/>
      <c r="E19" s="173"/>
      <c r="F19" s="173"/>
    </row>
    <row r="21" spans="1:6" ht="51" x14ac:dyDescent="0.2">
      <c r="A21" s="63" t="s">
        <v>110</v>
      </c>
      <c r="B21" s="63" t="s">
        <v>117</v>
      </c>
      <c r="C21" s="167" t="s">
        <v>160</v>
      </c>
      <c r="D21" s="167" t="s">
        <v>159</v>
      </c>
      <c r="E21" s="167" t="s">
        <v>158</v>
      </c>
      <c r="F21" s="167" t="s">
        <v>123</v>
      </c>
    </row>
    <row r="22" spans="1:6" x14ac:dyDescent="0.2">
      <c r="A22" s="63">
        <v>1</v>
      </c>
      <c r="B22" s="63">
        <v>2</v>
      </c>
      <c r="C22" s="167">
        <v>3</v>
      </c>
      <c r="D22" s="167">
        <v>4</v>
      </c>
      <c r="E22" s="167">
        <v>5</v>
      </c>
      <c r="F22" s="167">
        <v>6</v>
      </c>
    </row>
    <row r="23" spans="1:6" x14ac:dyDescent="0.2">
      <c r="A23" s="147">
        <v>1</v>
      </c>
      <c r="B23" s="64" t="s">
        <v>227</v>
      </c>
      <c r="C23" s="59"/>
      <c r="D23" s="59"/>
      <c r="E23" s="59"/>
      <c r="F23" s="142"/>
    </row>
    <row r="24" spans="1:6" x14ac:dyDescent="0.2">
      <c r="A24" s="147">
        <v>2</v>
      </c>
      <c r="B24" s="64" t="s">
        <v>244</v>
      </c>
      <c r="C24" s="59"/>
      <c r="D24" s="59"/>
      <c r="E24" s="142"/>
      <c r="F24" s="142"/>
    </row>
    <row r="25" spans="1:6" x14ac:dyDescent="0.2">
      <c r="A25" s="64"/>
      <c r="B25" s="54" t="s">
        <v>107</v>
      </c>
      <c r="C25" s="62" t="s">
        <v>108</v>
      </c>
      <c r="D25" s="62" t="s">
        <v>108</v>
      </c>
      <c r="E25" s="62" t="s">
        <v>108</v>
      </c>
      <c r="F25" s="142">
        <f>F23+F24</f>
        <v>0</v>
      </c>
    </row>
    <row r="26" spans="1:6" x14ac:dyDescent="0.2">
      <c r="A26" s="175"/>
      <c r="B26" s="176"/>
      <c r="C26" s="177"/>
      <c r="D26" s="177"/>
      <c r="E26" s="177"/>
      <c r="F26" s="178"/>
    </row>
    <row r="27" spans="1:6" ht="15.75" x14ac:dyDescent="0.25">
      <c r="A27" s="439" t="s">
        <v>103</v>
      </c>
      <c r="B27" s="439"/>
      <c r="C27" s="475" t="s">
        <v>228</v>
      </c>
      <c r="D27" s="475"/>
      <c r="E27" s="475"/>
      <c r="F27" s="475"/>
    </row>
    <row r="28" spans="1:6" x14ac:dyDescent="0.2">
      <c r="A28" s="20"/>
      <c r="B28" s="20"/>
      <c r="C28" s="56"/>
      <c r="D28" s="56"/>
      <c r="E28" s="56"/>
      <c r="F28" s="56"/>
    </row>
    <row r="29" spans="1:6" ht="56.25" customHeight="1" x14ac:dyDescent="0.25">
      <c r="A29" s="439" t="s">
        <v>104</v>
      </c>
      <c r="B29" s="439"/>
      <c r="C29" s="477" t="s">
        <v>272</v>
      </c>
      <c r="D29" s="477"/>
      <c r="E29" s="477"/>
      <c r="F29" s="477"/>
    </row>
    <row r="30" spans="1:6" ht="15.75" x14ac:dyDescent="0.25">
      <c r="A30" s="169"/>
      <c r="B30" s="166"/>
      <c r="C30" s="211"/>
      <c r="D30" s="211"/>
      <c r="E30" s="211"/>
      <c r="F30" s="211"/>
    </row>
    <row r="32" spans="1:6" ht="51" x14ac:dyDescent="0.2">
      <c r="A32" s="63" t="s">
        <v>110</v>
      </c>
      <c r="B32" s="63" t="s">
        <v>117</v>
      </c>
      <c r="C32" s="167" t="s">
        <v>160</v>
      </c>
      <c r="D32" s="167" t="s">
        <v>159</v>
      </c>
      <c r="E32" s="167" t="s">
        <v>158</v>
      </c>
      <c r="F32" s="167" t="s">
        <v>123</v>
      </c>
    </row>
    <row r="33" spans="1:10" x14ac:dyDescent="0.2">
      <c r="A33" s="63">
        <v>1</v>
      </c>
      <c r="B33" s="63">
        <v>2</v>
      </c>
      <c r="C33" s="167">
        <v>3</v>
      </c>
      <c r="D33" s="167">
        <v>4</v>
      </c>
      <c r="E33" s="167">
        <v>5</v>
      </c>
      <c r="F33" s="167">
        <v>6</v>
      </c>
    </row>
    <row r="34" spans="1:10" ht="25.5" x14ac:dyDescent="0.2">
      <c r="A34" s="147">
        <v>1</v>
      </c>
      <c r="B34" s="367" t="s">
        <v>340</v>
      </c>
      <c r="C34" s="368"/>
      <c r="D34" s="368"/>
      <c r="E34" s="368"/>
      <c r="F34" s="369">
        <v>662.74</v>
      </c>
    </row>
    <row r="35" spans="1:10" x14ac:dyDescent="0.2">
      <c r="A35" s="64"/>
      <c r="B35" s="64"/>
      <c r="C35" s="59"/>
      <c r="D35" s="59"/>
      <c r="E35" s="59"/>
      <c r="F35" s="142"/>
    </row>
    <row r="36" spans="1:10" x14ac:dyDescent="0.2">
      <c r="A36" s="64"/>
      <c r="B36" s="54" t="s">
        <v>107</v>
      </c>
      <c r="C36" s="62" t="s">
        <v>108</v>
      </c>
      <c r="D36" s="62" t="s">
        <v>108</v>
      </c>
      <c r="E36" s="62" t="s">
        <v>108</v>
      </c>
      <c r="F36" s="142">
        <f>F34</f>
        <v>662.74</v>
      </c>
    </row>
    <row r="37" spans="1:10" x14ac:dyDescent="0.2">
      <c r="A37" s="175"/>
      <c r="B37" s="176"/>
      <c r="C37" s="177"/>
      <c r="D37" s="177"/>
      <c r="E37" s="177"/>
      <c r="F37" s="220"/>
    </row>
    <row r="38" spans="1:10" x14ac:dyDescent="0.2">
      <c r="A38" s="175"/>
      <c r="B38" s="176"/>
      <c r="C38" s="177"/>
      <c r="D38" s="177"/>
      <c r="E38" s="177"/>
      <c r="F38" s="220"/>
    </row>
    <row r="39" spans="1:10" x14ac:dyDescent="0.2">
      <c r="A39" s="175"/>
      <c r="B39" s="176"/>
      <c r="C39" s="177"/>
      <c r="D39" s="177"/>
      <c r="E39" s="177"/>
      <c r="F39" s="220"/>
    </row>
    <row r="40" spans="1:10" x14ac:dyDescent="0.2">
      <c r="A40" s="175"/>
      <c r="B40" s="176"/>
      <c r="C40" s="177"/>
      <c r="D40" s="177"/>
      <c r="E40" s="177"/>
      <c r="F40" s="220"/>
    </row>
    <row r="41" spans="1:10" x14ac:dyDescent="0.2">
      <c r="A41" s="175"/>
      <c r="B41" s="176"/>
      <c r="C41" s="177"/>
      <c r="D41" s="177"/>
      <c r="E41" s="177"/>
      <c r="F41" s="178"/>
    </row>
    <row r="42" spans="1:10" s="169" customFormat="1" ht="15.75" x14ac:dyDescent="0.25">
      <c r="A42" s="432" t="s">
        <v>302</v>
      </c>
      <c r="B42" s="432"/>
      <c r="C42" s="432"/>
      <c r="D42" s="432"/>
      <c r="E42" s="432"/>
      <c r="F42" s="432"/>
      <c r="J42" s="271" t="s">
        <v>301</v>
      </c>
    </row>
    <row r="43" spans="1:10" s="169" customFormat="1" ht="9.75" customHeight="1" x14ac:dyDescent="0.25">
      <c r="A43" s="166"/>
      <c r="B43" s="166"/>
      <c r="C43" s="166"/>
      <c r="D43" s="166"/>
      <c r="E43" s="166"/>
      <c r="F43" s="166"/>
    </row>
    <row r="44" spans="1:10" s="169" customFormat="1" ht="15.75" x14ac:dyDescent="0.25">
      <c r="A44" s="439" t="s">
        <v>103</v>
      </c>
      <c r="B44" s="439"/>
      <c r="C44" s="475" t="s">
        <v>228</v>
      </c>
      <c r="D44" s="475"/>
      <c r="E44" s="475"/>
      <c r="F44" s="475"/>
    </row>
    <row r="45" spans="1:10" s="21" customFormat="1" ht="9.75" x14ac:dyDescent="0.2">
      <c r="A45" s="20"/>
      <c r="B45" s="20"/>
      <c r="C45" s="56"/>
      <c r="D45" s="56"/>
      <c r="E45" s="56"/>
      <c r="F45" s="56"/>
    </row>
    <row r="46" spans="1:10" s="169" customFormat="1" ht="33" customHeight="1" x14ac:dyDescent="0.25">
      <c r="A46" s="439" t="s">
        <v>104</v>
      </c>
      <c r="B46" s="439"/>
      <c r="C46" s="476" t="s">
        <v>229</v>
      </c>
      <c r="D46" s="476"/>
      <c r="E46" s="476"/>
      <c r="F46" s="476"/>
    </row>
    <row r="47" spans="1:10" x14ac:dyDescent="0.2">
      <c r="A47" s="175"/>
      <c r="B47" s="176"/>
      <c r="C47" s="177"/>
      <c r="D47" s="177"/>
      <c r="E47" s="177"/>
      <c r="F47" s="178"/>
    </row>
    <row r="49" spans="1:6" ht="63.75" x14ac:dyDescent="0.2">
      <c r="A49" s="38" t="s">
        <v>110</v>
      </c>
      <c r="B49" s="38" t="s">
        <v>1</v>
      </c>
      <c r="C49" s="42" t="s">
        <v>225</v>
      </c>
      <c r="D49" s="42" t="s">
        <v>161</v>
      </c>
      <c r="E49" s="143" t="s">
        <v>226</v>
      </c>
      <c r="F49" s="42" t="s">
        <v>162</v>
      </c>
    </row>
    <row r="50" spans="1:6" s="146" customFormat="1" ht="11.25" x14ac:dyDescent="0.2">
      <c r="A50" s="144">
        <v>1</v>
      </c>
      <c r="B50" s="144">
        <v>2</v>
      </c>
      <c r="C50" s="145">
        <v>4</v>
      </c>
      <c r="D50" s="145">
        <v>5</v>
      </c>
      <c r="E50" s="145">
        <v>6</v>
      </c>
      <c r="F50" s="145">
        <v>6</v>
      </c>
    </row>
    <row r="51" spans="1:6" x14ac:dyDescent="0.2">
      <c r="A51" s="147">
        <v>1</v>
      </c>
      <c r="B51" s="64" t="s">
        <v>248</v>
      </c>
      <c r="C51" s="142"/>
      <c r="D51" s="142"/>
      <c r="E51" s="142"/>
      <c r="F51" s="142">
        <v>1978753.2</v>
      </c>
    </row>
    <row r="52" spans="1:6" x14ac:dyDescent="0.2">
      <c r="A52" s="147"/>
      <c r="B52" s="64"/>
      <c r="C52" s="142"/>
      <c r="D52" s="142"/>
      <c r="E52" s="142"/>
      <c r="F52" s="142"/>
    </row>
    <row r="53" spans="1:6" x14ac:dyDescent="0.2">
      <c r="A53" s="147"/>
      <c r="B53" s="64"/>
      <c r="C53" s="142"/>
      <c r="D53" s="142"/>
      <c r="E53" s="142"/>
      <c r="F53" s="142"/>
    </row>
    <row r="54" spans="1:6" x14ac:dyDescent="0.2">
      <c r="A54" s="147"/>
      <c r="B54" s="64"/>
      <c r="C54" s="142"/>
      <c r="D54" s="142"/>
      <c r="E54" s="142"/>
      <c r="F54" s="142"/>
    </row>
    <row r="55" spans="1:6" x14ac:dyDescent="0.2">
      <c r="A55" s="61"/>
      <c r="B55" s="54" t="s">
        <v>107</v>
      </c>
      <c r="C55" s="62" t="s">
        <v>108</v>
      </c>
      <c r="D55" s="62" t="s">
        <v>108</v>
      </c>
      <c r="E55" s="62" t="s">
        <v>108</v>
      </c>
      <c r="F55" s="148">
        <f>SUM(F51:F53)</f>
        <v>1978753.2</v>
      </c>
    </row>
    <row r="56" spans="1:6" s="18" customFormat="1" ht="15.75" x14ac:dyDescent="0.25">
      <c r="B56" s="432"/>
      <c r="C56" s="432"/>
      <c r="D56" s="432"/>
      <c r="E56" s="432"/>
      <c r="F56" s="432"/>
    </row>
    <row r="57" spans="1:6" s="169" customFormat="1" ht="15.75" x14ac:dyDescent="0.25">
      <c r="A57" s="439" t="s">
        <v>103</v>
      </c>
      <c r="B57" s="439"/>
      <c r="C57" s="475" t="s">
        <v>228</v>
      </c>
      <c r="D57" s="475"/>
      <c r="E57" s="475"/>
      <c r="F57" s="475"/>
    </row>
    <row r="58" spans="1:6" s="21" customFormat="1" ht="9.75" x14ac:dyDescent="0.2">
      <c r="A58" s="20"/>
      <c r="B58" s="20"/>
      <c r="C58" s="56"/>
      <c r="D58" s="56"/>
      <c r="E58" s="56"/>
      <c r="F58" s="56"/>
    </row>
    <row r="59" spans="1:6" s="169" customFormat="1" ht="18.75" customHeight="1" x14ac:dyDescent="0.25">
      <c r="A59" s="439" t="s">
        <v>104</v>
      </c>
      <c r="B59" s="439"/>
      <c r="C59" s="476" t="s">
        <v>231</v>
      </c>
      <c r="D59" s="476"/>
      <c r="E59" s="476"/>
      <c r="F59" s="476"/>
    </row>
    <row r="60" spans="1:6" ht="20.25" customHeight="1" x14ac:dyDescent="0.25">
      <c r="B60" s="18"/>
      <c r="C60" s="18"/>
      <c r="D60" s="60"/>
      <c r="E60" s="60"/>
      <c r="F60" s="60"/>
    </row>
    <row r="62" spans="1:6" ht="63.75" x14ac:dyDescent="0.2">
      <c r="A62" s="63" t="s">
        <v>110</v>
      </c>
      <c r="B62" s="63" t="s">
        <v>1</v>
      </c>
      <c r="C62" s="163" t="s">
        <v>225</v>
      </c>
      <c r="D62" s="163" t="s">
        <v>161</v>
      </c>
      <c r="E62" s="143" t="s">
        <v>226</v>
      </c>
      <c r="F62" s="163" t="s">
        <v>162</v>
      </c>
    </row>
    <row r="63" spans="1:6" x14ac:dyDescent="0.2">
      <c r="A63" s="144">
        <v>1</v>
      </c>
      <c r="B63" s="144">
        <v>2</v>
      </c>
      <c r="C63" s="145">
        <v>4</v>
      </c>
      <c r="D63" s="145">
        <v>5</v>
      </c>
      <c r="E63" s="145">
        <v>6</v>
      </c>
      <c r="F63" s="145">
        <v>6</v>
      </c>
    </row>
    <row r="64" spans="1:6" x14ac:dyDescent="0.2">
      <c r="A64" s="147">
        <v>1</v>
      </c>
      <c r="B64" s="64" t="s">
        <v>275</v>
      </c>
      <c r="C64" s="142"/>
      <c r="D64" s="142"/>
      <c r="E64" s="142"/>
      <c r="F64" s="142">
        <f>383372-F65-F66</f>
        <v>349342.58999999997</v>
      </c>
    </row>
    <row r="65" spans="1:6" x14ac:dyDescent="0.2">
      <c r="A65" s="147">
        <v>2</v>
      </c>
      <c r="B65" s="370" t="s">
        <v>353</v>
      </c>
      <c r="C65" s="360"/>
      <c r="D65" s="362"/>
      <c r="E65" s="357"/>
      <c r="F65" s="369">
        <v>26595.51</v>
      </c>
    </row>
    <row r="66" spans="1:6" x14ac:dyDescent="0.2">
      <c r="A66" s="147">
        <v>3</v>
      </c>
      <c r="B66" s="41" t="s">
        <v>285</v>
      </c>
      <c r="C66" s="30"/>
      <c r="D66" s="54"/>
      <c r="E66" s="343"/>
      <c r="F66" s="142">
        <v>7433.9</v>
      </c>
    </row>
    <row r="67" spans="1:6" x14ac:dyDescent="0.2">
      <c r="A67" s="64"/>
      <c r="B67" s="54" t="s">
        <v>107</v>
      </c>
      <c r="C67" s="62" t="s">
        <v>108</v>
      </c>
      <c r="D67" s="62" t="s">
        <v>108</v>
      </c>
      <c r="E67" s="62" t="s">
        <v>108</v>
      </c>
      <c r="F67" s="148">
        <f>F64+F66+F65</f>
        <v>383372</v>
      </c>
    </row>
    <row r="69" spans="1:6" s="169" customFormat="1" ht="15.75" x14ac:dyDescent="0.25">
      <c r="A69" s="439" t="s">
        <v>103</v>
      </c>
      <c r="B69" s="439"/>
      <c r="C69" s="475" t="s">
        <v>228</v>
      </c>
      <c r="D69" s="475"/>
      <c r="E69" s="475"/>
      <c r="F69" s="475"/>
    </row>
    <row r="70" spans="1:6" s="21" customFormat="1" ht="9.75" x14ac:dyDescent="0.2">
      <c r="A70" s="20"/>
      <c r="B70" s="20"/>
      <c r="C70" s="56"/>
      <c r="D70" s="56"/>
      <c r="E70" s="56"/>
      <c r="F70" s="56"/>
    </row>
    <row r="71" spans="1:6" s="169" customFormat="1" ht="47.25" customHeight="1" x14ac:dyDescent="0.25">
      <c r="A71" s="439" t="s">
        <v>104</v>
      </c>
      <c r="B71" s="439"/>
      <c r="C71" s="476" t="s">
        <v>24</v>
      </c>
      <c r="D71" s="476"/>
      <c r="E71" s="476"/>
      <c r="F71" s="476"/>
    </row>
    <row r="74" spans="1:6" ht="63.75" x14ac:dyDescent="0.2">
      <c r="A74" s="63" t="s">
        <v>110</v>
      </c>
      <c r="B74" s="63" t="s">
        <v>1</v>
      </c>
      <c r="C74" s="164" t="s">
        <v>225</v>
      </c>
      <c r="D74" s="164" t="s">
        <v>161</v>
      </c>
      <c r="E74" s="143" t="s">
        <v>226</v>
      </c>
      <c r="F74" s="164" t="s">
        <v>162</v>
      </c>
    </row>
    <row r="75" spans="1:6" x14ac:dyDescent="0.2">
      <c r="A75" s="144">
        <v>1</v>
      </c>
      <c r="B75" s="144">
        <v>2</v>
      </c>
      <c r="C75" s="145">
        <v>4</v>
      </c>
      <c r="D75" s="145">
        <v>5</v>
      </c>
      <c r="E75" s="145">
        <v>6</v>
      </c>
      <c r="F75" s="145">
        <v>6</v>
      </c>
    </row>
    <row r="76" spans="1:6" ht="25.5" x14ac:dyDescent="0.2">
      <c r="A76" s="147">
        <v>1</v>
      </c>
      <c r="B76" s="367" t="s">
        <v>339</v>
      </c>
      <c r="C76" s="369"/>
      <c r="D76" s="369"/>
      <c r="E76" s="369"/>
      <c r="F76" s="369">
        <f>307033.16</f>
        <v>307033.15999999997</v>
      </c>
    </row>
    <row r="77" spans="1:6" x14ac:dyDescent="0.2">
      <c r="A77" s="147"/>
      <c r="B77" s="221"/>
      <c r="C77" s="142"/>
      <c r="D77" s="142"/>
      <c r="E77" s="142"/>
      <c r="F77" s="142"/>
    </row>
    <row r="78" spans="1:6" x14ac:dyDescent="0.2">
      <c r="A78" s="147"/>
      <c r="B78" s="221"/>
      <c r="C78" s="142"/>
      <c r="D78" s="142"/>
      <c r="E78" s="142"/>
      <c r="F78" s="142"/>
    </row>
    <row r="79" spans="1:6" x14ac:dyDescent="0.2">
      <c r="A79" s="64"/>
      <c r="B79" s="54" t="s">
        <v>107</v>
      </c>
      <c r="C79" s="62" t="s">
        <v>108</v>
      </c>
      <c r="D79" s="62" t="s">
        <v>108</v>
      </c>
      <c r="E79" s="62" t="s">
        <v>108</v>
      </c>
      <c r="F79" s="148">
        <f>F76+F77+F78</f>
        <v>307033.15999999997</v>
      </c>
    </row>
  </sheetData>
  <mergeCells count="28">
    <mergeCell ref="A46:B46"/>
    <mergeCell ref="C46:F46"/>
    <mergeCell ref="C16:F16"/>
    <mergeCell ref="A18:B18"/>
    <mergeCell ref="C18:F18"/>
    <mergeCell ref="A44:B44"/>
    <mergeCell ref="C44:F44"/>
    <mergeCell ref="A1:F1"/>
    <mergeCell ref="C5:F5"/>
    <mergeCell ref="C7:F7"/>
    <mergeCell ref="A7:B7"/>
    <mergeCell ref="A5:B5"/>
    <mergeCell ref="A69:B69"/>
    <mergeCell ref="C69:F69"/>
    <mergeCell ref="A71:B71"/>
    <mergeCell ref="C71:F71"/>
    <mergeCell ref="A3:F3"/>
    <mergeCell ref="A42:F42"/>
    <mergeCell ref="A27:B27"/>
    <mergeCell ref="C27:F27"/>
    <mergeCell ref="A29:B29"/>
    <mergeCell ref="C29:F29"/>
    <mergeCell ref="B56:F56"/>
    <mergeCell ref="A57:B57"/>
    <mergeCell ref="C57:F57"/>
    <mergeCell ref="A59:B59"/>
    <mergeCell ref="C59:F59"/>
    <mergeCell ref="A16:B1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68" zoomScaleNormal="100" workbookViewId="0">
      <selection activeCell="A36" sqref="A36:XFD36"/>
    </sheetView>
  </sheetViews>
  <sheetFormatPr defaultRowHeight="15" x14ac:dyDescent="0.25"/>
  <cols>
    <col min="1" max="1" width="5.7109375" bestFit="1" customWidth="1"/>
    <col min="2" max="2" width="31.7109375" customWidth="1"/>
    <col min="3" max="3" width="11.28515625" customWidth="1"/>
    <col min="4" max="4" width="19" customWidth="1"/>
    <col min="5" max="5" width="25.28515625" bestFit="1" customWidth="1"/>
    <col min="6" max="6" width="11.5703125" customWidth="1"/>
  </cols>
  <sheetData>
    <row r="1" spans="1:7" ht="25.5" customHeight="1" x14ac:dyDescent="0.25">
      <c r="A1" s="461" t="s">
        <v>304</v>
      </c>
      <c r="B1" s="461"/>
      <c r="C1" s="461"/>
      <c r="D1" s="461"/>
      <c r="E1" s="461"/>
      <c r="G1" t="s">
        <v>303</v>
      </c>
    </row>
    <row r="2" spans="1:7" ht="15.75" x14ac:dyDescent="0.25">
      <c r="A2" s="439" t="s">
        <v>103</v>
      </c>
      <c r="B2" s="439"/>
      <c r="C2" s="438" t="s">
        <v>228</v>
      </c>
      <c r="D2" s="438"/>
      <c r="E2" s="151"/>
    </row>
    <row r="3" spans="1:7" x14ac:dyDescent="0.25">
      <c r="A3" s="21"/>
      <c r="B3" s="23"/>
      <c r="C3" s="24"/>
      <c r="D3" s="24"/>
      <c r="E3" s="24"/>
    </row>
    <row r="4" spans="1:7" ht="15.75" customHeight="1" x14ac:dyDescent="0.25">
      <c r="A4" s="478" t="s">
        <v>104</v>
      </c>
      <c r="B4" s="478"/>
      <c r="C4" s="449" t="s">
        <v>231</v>
      </c>
      <c r="D4" s="449"/>
      <c r="E4" s="449"/>
    </row>
    <row r="5" spans="1:7" x14ac:dyDescent="0.25">
      <c r="A5" s="20"/>
      <c r="B5" s="20"/>
      <c r="C5" s="20"/>
      <c r="D5" s="158"/>
      <c r="E5" s="158"/>
    </row>
    <row r="6" spans="1:7" ht="25.5" x14ac:dyDescent="0.25">
      <c r="A6" s="171" t="s">
        <v>110</v>
      </c>
      <c r="B6" s="171" t="s">
        <v>117</v>
      </c>
      <c r="C6" s="180" t="s">
        <v>165</v>
      </c>
      <c r="D6" s="283" t="s">
        <v>163</v>
      </c>
      <c r="E6" s="63" t="s">
        <v>164</v>
      </c>
    </row>
    <row r="7" spans="1:7" x14ac:dyDescent="0.25">
      <c r="A7" s="168">
        <v>1</v>
      </c>
      <c r="B7" s="168">
        <v>2</v>
      </c>
      <c r="C7" s="168">
        <v>3</v>
      </c>
      <c r="D7" s="63">
        <v>4</v>
      </c>
      <c r="E7" s="63">
        <v>5</v>
      </c>
    </row>
    <row r="8" spans="1:7" ht="27" customHeight="1" x14ac:dyDescent="0.25">
      <c r="A8" s="31">
        <v>1</v>
      </c>
      <c r="B8" s="249" t="s">
        <v>313</v>
      </c>
      <c r="C8" s="30"/>
      <c r="D8" s="54">
        <v>1</v>
      </c>
      <c r="E8" s="358">
        <f>5500+47205.54</f>
        <v>52705.54</v>
      </c>
    </row>
    <row r="9" spans="1:7" ht="25.5" x14ac:dyDescent="0.25">
      <c r="A9" s="31">
        <v>2</v>
      </c>
      <c r="B9" s="249" t="s">
        <v>354</v>
      </c>
      <c r="C9" s="30"/>
      <c r="D9" s="54">
        <v>1</v>
      </c>
      <c r="E9" s="358">
        <f>13187.9+50000</f>
        <v>63187.9</v>
      </c>
    </row>
    <row r="10" spans="1:7" ht="25.5" x14ac:dyDescent="0.25">
      <c r="A10" s="31">
        <v>3</v>
      </c>
      <c r="B10" s="280" t="s">
        <v>345</v>
      </c>
      <c r="C10" s="30"/>
      <c r="D10" s="54">
        <v>1</v>
      </c>
      <c r="E10" s="358">
        <f>52000+5273.27</f>
        <v>57273.270000000004</v>
      </c>
    </row>
    <row r="11" spans="1:7" ht="25.5" x14ac:dyDescent="0.25">
      <c r="A11" s="31">
        <v>4</v>
      </c>
      <c r="B11" s="231" t="s">
        <v>358</v>
      </c>
      <c r="C11" s="30"/>
      <c r="D11" s="54">
        <v>1</v>
      </c>
      <c r="E11" s="358">
        <f>22796.94+17000.04+50000</f>
        <v>89796.98</v>
      </c>
      <c r="F11">
        <v>17000.04</v>
      </c>
    </row>
    <row r="12" spans="1:7" ht="25.5" x14ac:dyDescent="0.25">
      <c r="A12" s="31">
        <v>5</v>
      </c>
      <c r="B12" s="249" t="s">
        <v>355</v>
      </c>
      <c r="C12" s="30"/>
      <c r="D12" s="54">
        <v>1</v>
      </c>
      <c r="E12" s="358">
        <f>12764.97+57000</f>
        <v>69764.97</v>
      </c>
      <c r="F12">
        <v>57000</v>
      </c>
    </row>
    <row r="13" spans="1:7" ht="41.25" customHeight="1" x14ac:dyDescent="0.25">
      <c r="A13" s="31">
        <v>6</v>
      </c>
      <c r="B13" s="359" t="s">
        <v>356</v>
      </c>
      <c r="C13" s="360"/>
      <c r="D13" s="362">
        <v>1</v>
      </c>
      <c r="E13" s="357">
        <v>73536</v>
      </c>
    </row>
    <row r="14" spans="1:7" ht="30" customHeight="1" x14ac:dyDescent="0.25">
      <c r="A14" s="31">
        <v>7</v>
      </c>
      <c r="B14" s="363" t="s">
        <v>357</v>
      </c>
      <c r="C14" s="360"/>
      <c r="D14" s="362">
        <v>1</v>
      </c>
      <c r="E14" s="357">
        <v>18960</v>
      </c>
    </row>
    <row r="15" spans="1:7" ht="26.25" customHeight="1" x14ac:dyDescent="0.25">
      <c r="A15" s="31">
        <v>8</v>
      </c>
      <c r="B15" s="359" t="s">
        <v>366</v>
      </c>
      <c r="C15" s="360"/>
      <c r="D15" s="361">
        <v>1</v>
      </c>
      <c r="E15" s="357">
        <v>79788.86</v>
      </c>
    </row>
    <row r="16" spans="1:7" ht="12.75" customHeight="1" x14ac:dyDescent="0.25">
      <c r="A16" s="31">
        <v>9</v>
      </c>
      <c r="B16" s="249"/>
      <c r="C16" s="30"/>
      <c r="D16" s="54"/>
      <c r="E16" s="284"/>
    </row>
    <row r="17" spans="1:10" x14ac:dyDescent="0.25">
      <c r="A17" s="41"/>
      <c r="B17" s="229" t="s">
        <v>107</v>
      </c>
      <c r="C17" s="31" t="s">
        <v>108</v>
      </c>
      <c r="D17" s="147" t="s">
        <v>108</v>
      </c>
      <c r="E17" s="230">
        <f>SUM(E8:E16)</f>
        <v>505013.52</v>
      </c>
    </row>
    <row r="18" spans="1:10" x14ac:dyDescent="0.25">
      <c r="A18" s="175"/>
      <c r="B18" s="281"/>
      <c r="C18" s="228"/>
      <c r="D18" s="228"/>
      <c r="E18" s="282"/>
    </row>
    <row r="19" spans="1:10" s="18" customFormat="1" ht="15.75" x14ac:dyDescent="0.25">
      <c r="A19" s="439" t="s">
        <v>103</v>
      </c>
      <c r="B19" s="439"/>
      <c r="C19" s="438" t="s">
        <v>228</v>
      </c>
      <c r="D19" s="438"/>
      <c r="E19" s="151"/>
      <c r="F19" s="151"/>
      <c r="G19" s="151"/>
      <c r="H19" s="151"/>
      <c r="I19" s="151"/>
      <c r="J19" s="151"/>
    </row>
    <row r="20" spans="1:10" s="23" customFormat="1" ht="9.75" x14ac:dyDescent="0.2">
      <c r="A20" s="21"/>
      <c r="C20" s="24"/>
      <c r="D20" s="24"/>
      <c r="E20" s="24"/>
      <c r="F20" s="24"/>
      <c r="G20" s="24"/>
      <c r="H20" s="24"/>
      <c r="I20" s="24"/>
      <c r="J20" s="24"/>
    </row>
    <row r="21" spans="1:10" s="18" customFormat="1" ht="30.75" customHeight="1" x14ac:dyDescent="0.25">
      <c r="A21" s="478" t="s">
        <v>104</v>
      </c>
      <c r="B21" s="478"/>
      <c r="C21" s="480" t="s">
        <v>229</v>
      </c>
      <c r="D21" s="480"/>
      <c r="E21" s="159"/>
      <c r="F21" s="152"/>
      <c r="G21" s="152"/>
      <c r="H21" s="152"/>
      <c r="I21" s="152"/>
      <c r="J21" s="152"/>
    </row>
    <row r="22" spans="1:10" x14ac:dyDescent="0.25">
      <c r="A22" s="20"/>
      <c r="B22" s="20"/>
      <c r="C22" s="20"/>
      <c r="D22" s="20"/>
    </row>
    <row r="23" spans="1:10" ht="27" customHeight="1" x14ac:dyDescent="0.25">
      <c r="A23" s="298" t="s">
        <v>110</v>
      </c>
      <c r="B23" s="298" t="s">
        <v>117</v>
      </c>
      <c r="C23" s="180" t="s">
        <v>165</v>
      </c>
      <c r="D23" s="63" t="s">
        <v>166</v>
      </c>
    </row>
    <row r="24" spans="1:10" x14ac:dyDescent="0.25">
      <c r="A24" s="296">
        <v>1</v>
      </c>
      <c r="B24" s="296">
        <v>2</v>
      </c>
      <c r="C24" s="296">
        <v>3</v>
      </c>
      <c r="D24" s="63">
        <v>4</v>
      </c>
    </row>
    <row r="25" spans="1:10" ht="7.5" customHeight="1" x14ac:dyDescent="0.25">
      <c r="A25" s="31">
        <v>1</v>
      </c>
      <c r="B25" s="27"/>
      <c r="C25" s="297"/>
      <c r="D25" s="299"/>
    </row>
    <row r="26" spans="1:10" ht="6.75" customHeight="1" x14ac:dyDescent="0.25">
      <c r="A26" s="31">
        <v>2</v>
      </c>
      <c r="B26" s="27"/>
      <c r="C26" s="297"/>
      <c r="D26" s="299"/>
    </row>
    <row r="27" spans="1:10" ht="9.75" customHeight="1" x14ac:dyDescent="0.25">
      <c r="A27" s="31">
        <v>3</v>
      </c>
      <c r="B27" s="218"/>
      <c r="C27" s="297"/>
      <c r="D27" s="299"/>
    </row>
    <row r="28" spans="1:10" x14ac:dyDescent="0.25">
      <c r="A28" s="41"/>
      <c r="B28" s="229" t="s">
        <v>107</v>
      </c>
      <c r="C28" s="300" t="s">
        <v>108</v>
      </c>
      <c r="D28" s="230">
        <f>D25+D26+D27</f>
        <v>0</v>
      </c>
    </row>
    <row r="29" spans="1:10" x14ac:dyDescent="0.25">
      <c r="A29" s="175"/>
      <c r="B29" s="281"/>
      <c r="C29" s="228"/>
      <c r="D29" s="304"/>
    </row>
    <row r="30" spans="1:10" ht="15.75" x14ac:dyDescent="0.25">
      <c r="A30" s="439" t="s">
        <v>103</v>
      </c>
      <c r="B30" s="439"/>
      <c r="C30" s="438" t="s">
        <v>228</v>
      </c>
      <c r="D30" s="438"/>
    </row>
    <row r="32" spans="1:10" ht="49.5" customHeight="1" x14ac:dyDescent="0.25">
      <c r="A32" s="478" t="s">
        <v>104</v>
      </c>
      <c r="B32" s="478"/>
      <c r="C32" s="476" t="s">
        <v>24</v>
      </c>
      <c r="D32" s="476"/>
      <c r="E32" s="476"/>
      <c r="F32" s="217"/>
    </row>
    <row r="33" spans="1:10" x14ac:dyDescent="0.25">
      <c r="A33" s="20"/>
      <c r="B33" s="20"/>
      <c r="C33" s="20"/>
      <c r="D33" s="20"/>
    </row>
    <row r="34" spans="1:10" ht="31.5" customHeight="1" x14ac:dyDescent="0.25">
      <c r="A34" s="277" t="s">
        <v>110</v>
      </c>
      <c r="B34" s="277" t="s">
        <v>117</v>
      </c>
      <c r="C34" s="180" t="s">
        <v>165</v>
      </c>
      <c r="D34" s="63" t="s">
        <v>166</v>
      </c>
    </row>
    <row r="35" spans="1:10" x14ac:dyDescent="0.25">
      <c r="A35" s="275">
        <v>1</v>
      </c>
      <c r="B35" s="275">
        <v>2</v>
      </c>
      <c r="C35" s="275">
        <v>3</v>
      </c>
      <c r="D35" s="63">
        <v>4</v>
      </c>
    </row>
    <row r="36" spans="1:10" ht="27" customHeight="1" x14ac:dyDescent="0.25">
      <c r="A36" s="31"/>
      <c r="B36" s="218"/>
      <c r="C36" s="276"/>
      <c r="D36" s="278"/>
    </row>
    <row r="37" spans="1:10" ht="25.5" customHeight="1" x14ac:dyDescent="0.25">
      <c r="A37" s="31"/>
      <c r="B37" s="218"/>
      <c r="C37" s="276"/>
      <c r="D37" s="278"/>
    </row>
    <row r="38" spans="1:10" x14ac:dyDescent="0.25">
      <c r="A38" s="41"/>
      <c r="B38" s="229" t="s">
        <v>107</v>
      </c>
      <c r="C38" s="279" t="s">
        <v>108</v>
      </c>
      <c r="D38" s="230">
        <f>SUM(D36:D37)</f>
        <v>0</v>
      </c>
    </row>
    <row r="40" spans="1:10" ht="38.25" customHeight="1" x14ac:dyDescent="0.25">
      <c r="A40" s="479" t="s">
        <v>306</v>
      </c>
      <c r="B40" s="479"/>
      <c r="C40" s="479"/>
      <c r="D40" s="479"/>
      <c r="E40" s="479"/>
      <c r="G40" t="s">
        <v>305</v>
      </c>
    </row>
    <row r="41" spans="1:10" s="18" customFormat="1" ht="15.75" x14ac:dyDescent="0.25">
      <c r="A41" s="439" t="s">
        <v>103</v>
      </c>
      <c r="B41" s="439"/>
      <c r="C41" s="438" t="s">
        <v>228</v>
      </c>
      <c r="D41" s="438"/>
      <c r="E41" s="151"/>
      <c r="F41" s="151"/>
      <c r="G41" s="151"/>
      <c r="H41" s="151"/>
      <c r="I41" s="151"/>
      <c r="J41" s="151"/>
    </row>
    <row r="42" spans="1:10" s="23" customFormat="1" ht="9.75" x14ac:dyDescent="0.2">
      <c r="A42" s="21"/>
      <c r="C42" s="24"/>
      <c r="D42" s="24"/>
      <c r="E42" s="24"/>
      <c r="F42" s="24"/>
      <c r="G42" s="24"/>
      <c r="H42" s="24"/>
      <c r="I42" s="24"/>
      <c r="J42" s="24"/>
    </row>
    <row r="43" spans="1:10" s="18" customFormat="1" ht="30.75" customHeight="1" x14ac:dyDescent="0.25">
      <c r="A43" s="478" t="s">
        <v>104</v>
      </c>
      <c r="B43" s="478"/>
      <c r="C43" s="480" t="s">
        <v>229</v>
      </c>
      <c r="D43" s="480"/>
      <c r="E43" s="159"/>
      <c r="F43" s="152"/>
      <c r="G43" s="152"/>
      <c r="H43" s="152"/>
      <c r="I43" s="152"/>
      <c r="J43" s="152"/>
    </row>
    <row r="44" spans="1:10" x14ac:dyDescent="0.25">
      <c r="A44" s="20"/>
      <c r="B44" s="20"/>
      <c r="C44" s="20"/>
      <c r="D44" s="20"/>
    </row>
    <row r="45" spans="1:10" ht="27" customHeight="1" x14ac:dyDescent="0.25">
      <c r="A45" s="214" t="s">
        <v>110</v>
      </c>
      <c r="B45" s="214" t="s">
        <v>117</v>
      </c>
      <c r="C45" s="180" t="s">
        <v>165</v>
      </c>
      <c r="D45" s="63" t="s">
        <v>166</v>
      </c>
    </row>
    <row r="46" spans="1:10" x14ac:dyDescent="0.25">
      <c r="A46" s="212">
        <v>1</v>
      </c>
      <c r="B46" s="212">
        <v>2</v>
      </c>
      <c r="C46" s="212">
        <v>3</v>
      </c>
      <c r="D46" s="63">
        <v>4</v>
      </c>
    </row>
    <row r="47" spans="1:10" x14ac:dyDescent="0.25">
      <c r="A47" s="31">
        <v>1</v>
      </c>
      <c r="B47" s="27" t="s">
        <v>243</v>
      </c>
      <c r="C47" s="213">
        <v>1</v>
      </c>
      <c r="D47" s="215">
        <v>64075</v>
      </c>
    </row>
    <row r="48" spans="1:10" x14ac:dyDescent="0.25">
      <c r="A48" s="31">
        <v>2</v>
      </c>
      <c r="B48" s="27"/>
      <c r="C48" s="213"/>
      <c r="D48" s="215"/>
    </row>
    <row r="49" spans="1:6" x14ac:dyDescent="0.25">
      <c r="A49" s="31">
        <v>3</v>
      </c>
      <c r="B49" s="218"/>
      <c r="C49" s="292"/>
      <c r="D49" s="295"/>
    </row>
    <row r="50" spans="1:6" x14ac:dyDescent="0.25">
      <c r="A50" s="41"/>
      <c r="B50" s="229" t="s">
        <v>107</v>
      </c>
      <c r="C50" s="29" t="s">
        <v>108</v>
      </c>
      <c r="D50" s="230">
        <f>D47+D48+D49</f>
        <v>64075</v>
      </c>
    </row>
    <row r="53" spans="1:6" ht="15.75" x14ac:dyDescent="0.25">
      <c r="A53" s="439" t="s">
        <v>103</v>
      </c>
      <c r="B53" s="439"/>
      <c r="C53" s="438" t="s">
        <v>228</v>
      </c>
      <c r="D53" s="438"/>
    </row>
    <row r="54" spans="1:6" x14ac:dyDescent="0.25">
      <c r="A54" s="21"/>
      <c r="B54" s="23"/>
      <c r="C54" s="24"/>
      <c r="D54" s="24"/>
    </row>
    <row r="55" spans="1:6" ht="49.5" customHeight="1" x14ac:dyDescent="0.25">
      <c r="A55" s="478" t="s">
        <v>104</v>
      </c>
      <c r="B55" s="478"/>
      <c r="C55" s="476" t="s">
        <v>24</v>
      </c>
      <c r="D55" s="476"/>
      <c r="E55" s="476"/>
      <c r="F55" s="217"/>
    </row>
    <row r="56" spans="1:6" x14ac:dyDescent="0.25">
      <c r="A56" s="20"/>
      <c r="B56" s="20"/>
      <c r="C56" s="20"/>
      <c r="D56" s="20"/>
    </row>
    <row r="57" spans="1:6" ht="28.5" customHeight="1" x14ac:dyDescent="0.25">
      <c r="A57" s="214" t="s">
        <v>110</v>
      </c>
      <c r="B57" s="214" t="s">
        <v>117</v>
      </c>
      <c r="C57" s="180" t="s">
        <v>165</v>
      </c>
      <c r="D57" s="63" t="s">
        <v>166</v>
      </c>
    </row>
    <row r="58" spans="1:6" x14ac:dyDescent="0.25">
      <c r="A58" s="212">
        <v>1</v>
      </c>
      <c r="B58" s="212">
        <v>2</v>
      </c>
      <c r="C58" s="212">
        <v>3</v>
      </c>
      <c r="D58" s="63">
        <v>4</v>
      </c>
    </row>
    <row r="59" spans="1:6" ht="27" customHeight="1" x14ac:dyDescent="0.25">
      <c r="A59" s="31">
        <v>1</v>
      </c>
      <c r="B59" s="218" t="s">
        <v>273</v>
      </c>
      <c r="C59" s="213"/>
      <c r="D59" s="215">
        <v>111680</v>
      </c>
    </row>
    <row r="60" spans="1:6" ht="24" customHeight="1" x14ac:dyDescent="0.25">
      <c r="A60" s="31">
        <v>2</v>
      </c>
      <c r="B60" s="371" t="s">
        <v>344</v>
      </c>
      <c r="C60" s="372"/>
      <c r="D60" s="357">
        <f>9980+8000</f>
        <v>17980</v>
      </c>
    </row>
    <row r="61" spans="1:6" ht="25.5" x14ac:dyDescent="0.25">
      <c r="A61" s="31">
        <v>3</v>
      </c>
      <c r="B61" s="218" t="s">
        <v>352</v>
      </c>
      <c r="C61" s="355"/>
      <c r="D61" s="356">
        <v>18000</v>
      </c>
    </row>
    <row r="62" spans="1:6" ht="5.25" customHeight="1" x14ac:dyDescent="0.25">
      <c r="A62" s="31"/>
      <c r="B62" s="221"/>
      <c r="C62" s="239"/>
      <c r="D62" s="240"/>
    </row>
    <row r="63" spans="1:6" ht="6" customHeight="1" x14ac:dyDescent="0.25">
      <c r="A63" s="31"/>
      <c r="B63" s="260"/>
      <c r="C63" s="258"/>
      <c r="D63" s="259"/>
    </row>
    <row r="64" spans="1:6" x14ac:dyDescent="0.25">
      <c r="A64" s="41"/>
      <c r="B64" s="229" t="s">
        <v>107</v>
      </c>
      <c r="C64" s="29" t="s">
        <v>108</v>
      </c>
      <c r="D64" s="230">
        <f>SUM(D59:D63)</f>
        <v>147660</v>
      </c>
    </row>
    <row r="66" spans="1:6" ht="15.75" x14ac:dyDescent="0.25">
      <c r="A66" s="439" t="s">
        <v>103</v>
      </c>
      <c r="B66" s="439"/>
      <c r="C66" s="438" t="s">
        <v>228</v>
      </c>
      <c r="D66" s="438"/>
      <c r="E66" s="151"/>
    </row>
    <row r="67" spans="1:6" x14ac:dyDescent="0.25">
      <c r="A67" s="21"/>
      <c r="B67" s="23"/>
      <c r="C67" s="24"/>
      <c r="D67" s="24"/>
      <c r="E67" s="24"/>
    </row>
    <row r="68" spans="1:6" ht="15.75" customHeight="1" x14ac:dyDescent="0.25">
      <c r="A68" s="478" t="s">
        <v>104</v>
      </c>
      <c r="B68" s="478"/>
      <c r="C68" s="449" t="s">
        <v>231</v>
      </c>
      <c r="D68" s="449"/>
      <c r="E68" s="449"/>
    </row>
    <row r="69" spans="1:6" x14ac:dyDescent="0.25">
      <c r="A69" s="20"/>
      <c r="B69" s="20"/>
      <c r="C69" s="20"/>
      <c r="D69" s="158"/>
      <c r="E69" s="158"/>
    </row>
    <row r="70" spans="1:6" ht="25.5" x14ac:dyDescent="0.25">
      <c r="A70" s="214" t="s">
        <v>110</v>
      </c>
      <c r="B70" s="214" t="s">
        <v>117</v>
      </c>
      <c r="C70" s="180" t="s">
        <v>165</v>
      </c>
      <c r="D70" s="283" t="s">
        <v>163</v>
      </c>
      <c r="E70" s="63" t="s">
        <v>164</v>
      </c>
    </row>
    <row r="71" spans="1:6" x14ac:dyDescent="0.25">
      <c r="A71" s="212">
        <v>1</v>
      </c>
      <c r="B71" s="212">
        <v>2</v>
      </c>
      <c r="C71" s="212">
        <v>3</v>
      </c>
      <c r="D71" s="63">
        <v>4</v>
      </c>
      <c r="E71" s="63">
        <v>5</v>
      </c>
    </row>
    <row r="72" spans="1:6" x14ac:dyDescent="0.25">
      <c r="A72" s="31">
        <v>1</v>
      </c>
      <c r="B72" s="41" t="s">
        <v>314</v>
      </c>
      <c r="C72" s="30"/>
      <c r="D72" s="54">
        <v>1</v>
      </c>
      <c r="E72" s="248">
        <f>392186-E73-E74-E75-E76-E77-E78-E79-E80</f>
        <v>159842.4</v>
      </c>
      <c r="F72">
        <v>183648.22</v>
      </c>
    </row>
    <row r="73" spans="1:6" x14ac:dyDescent="0.25">
      <c r="A73" s="31">
        <v>2</v>
      </c>
      <c r="B73" s="41" t="s">
        <v>274</v>
      </c>
      <c r="C73" s="30"/>
      <c r="D73" s="54">
        <v>1</v>
      </c>
      <c r="E73" s="215">
        <v>975</v>
      </c>
    </row>
    <row r="74" spans="1:6" ht="25.5" x14ac:dyDescent="0.25">
      <c r="A74" s="31">
        <v>3</v>
      </c>
      <c r="B74" s="231" t="s">
        <v>361</v>
      </c>
      <c r="C74" s="30"/>
      <c r="D74" s="54">
        <v>1</v>
      </c>
      <c r="E74" s="358">
        <v>24000</v>
      </c>
    </row>
    <row r="75" spans="1:6" ht="25.5" x14ac:dyDescent="0.25">
      <c r="A75" s="31">
        <v>4</v>
      </c>
      <c r="B75" s="231" t="s">
        <v>284</v>
      </c>
      <c r="C75" s="30"/>
      <c r="D75" s="54">
        <v>1</v>
      </c>
      <c r="E75" s="358">
        <v>159610</v>
      </c>
    </row>
    <row r="76" spans="1:6" ht="25.5" x14ac:dyDescent="0.25">
      <c r="A76" s="31">
        <v>5</v>
      </c>
      <c r="B76" s="249" t="s">
        <v>360</v>
      </c>
      <c r="C76" s="30"/>
      <c r="D76" s="54">
        <v>1</v>
      </c>
      <c r="E76" s="358">
        <v>11000</v>
      </c>
    </row>
    <row r="77" spans="1:6" ht="25.5" x14ac:dyDescent="0.25">
      <c r="A77" s="31">
        <v>6</v>
      </c>
      <c r="B77" s="231" t="s">
        <v>367</v>
      </c>
      <c r="C77" s="30"/>
      <c r="D77" s="54">
        <v>1</v>
      </c>
      <c r="E77" s="358">
        <v>3500</v>
      </c>
    </row>
    <row r="78" spans="1:6" x14ac:dyDescent="0.25">
      <c r="A78" s="31">
        <v>7</v>
      </c>
      <c r="B78" s="231" t="s">
        <v>359</v>
      </c>
      <c r="C78" s="30"/>
      <c r="D78" s="54"/>
      <c r="E78" s="358">
        <v>18500</v>
      </c>
    </row>
    <row r="79" spans="1:6" ht="25.5" x14ac:dyDescent="0.25">
      <c r="A79" s="31">
        <v>8</v>
      </c>
      <c r="B79" s="231" t="s">
        <v>368</v>
      </c>
      <c r="C79" s="30"/>
      <c r="D79" s="54">
        <v>1</v>
      </c>
      <c r="E79" s="358">
        <v>9558.6</v>
      </c>
    </row>
    <row r="80" spans="1:6" ht="25.5" x14ac:dyDescent="0.25">
      <c r="A80" s="31">
        <v>9</v>
      </c>
      <c r="B80" s="231" t="s">
        <v>369</v>
      </c>
      <c r="C80" s="30"/>
      <c r="D80" s="54">
        <v>1</v>
      </c>
      <c r="E80" s="358">
        <v>5200</v>
      </c>
    </row>
    <row r="81" spans="1:5" x14ac:dyDescent="0.25">
      <c r="A81" s="41"/>
      <c r="B81" s="229" t="s">
        <v>107</v>
      </c>
      <c r="C81" s="31" t="s">
        <v>108</v>
      </c>
      <c r="D81" s="147" t="s">
        <v>108</v>
      </c>
      <c r="E81" s="230">
        <f>SUM(E72:E80)</f>
        <v>392186</v>
      </c>
    </row>
  </sheetData>
  <mergeCells count="26">
    <mergeCell ref="A19:B19"/>
    <mergeCell ref="C19:D19"/>
    <mergeCell ref="A21:B21"/>
    <mergeCell ref="C21:D21"/>
    <mergeCell ref="A32:B32"/>
    <mergeCell ref="C32:E32"/>
    <mergeCell ref="A30:B30"/>
    <mergeCell ref="C30:D30"/>
    <mergeCell ref="A40:E40"/>
    <mergeCell ref="A68:B68"/>
    <mergeCell ref="C68:E68"/>
    <mergeCell ref="A53:B53"/>
    <mergeCell ref="C53:D53"/>
    <mergeCell ref="A55:B55"/>
    <mergeCell ref="C55:E55"/>
    <mergeCell ref="A66:B66"/>
    <mergeCell ref="C66:D66"/>
    <mergeCell ref="A41:B41"/>
    <mergeCell ref="C41:D41"/>
    <mergeCell ref="A43:B43"/>
    <mergeCell ref="C43:D43"/>
    <mergeCell ref="A1:E1"/>
    <mergeCell ref="A2:B2"/>
    <mergeCell ref="C2:D2"/>
    <mergeCell ref="A4:B4"/>
    <mergeCell ref="C4:E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B10" sqref="B10"/>
    </sheetView>
  </sheetViews>
  <sheetFormatPr defaultRowHeight="15" x14ac:dyDescent="0.25"/>
  <cols>
    <col min="2" max="2" width="20.7109375" bestFit="1" customWidth="1"/>
    <col min="3" max="3" width="10.28515625" bestFit="1" customWidth="1"/>
    <col min="4" max="4" width="16.140625" customWidth="1"/>
    <col min="5" max="5" width="20.5703125" bestFit="1" customWidth="1"/>
  </cols>
  <sheetData>
    <row r="1" spans="1:10" ht="33.75" customHeight="1" x14ac:dyDescent="0.25">
      <c r="A1" s="481" t="s">
        <v>348</v>
      </c>
      <c r="B1" s="481"/>
      <c r="C1" s="481"/>
      <c r="D1" s="481"/>
      <c r="E1" s="481"/>
      <c r="G1" t="s">
        <v>307</v>
      </c>
    </row>
    <row r="2" spans="1:10" ht="15.75" x14ac:dyDescent="0.25">
      <c r="A2" s="432"/>
      <c r="B2" s="432"/>
      <c r="C2" s="432"/>
      <c r="D2" s="432"/>
      <c r="E2" s="432"/>
    </row>
    <row r="3" spans="1:10" s="18" customFormat="1" ht="15.75" x14ac:dyDescent="0.25">
      <c r="A3" s="439" t="s">
        <v>103</v>
      </c>
      <c r="B3" s="439"/>
      <c r="C3" s="482" t="s">
        <v>228</v>
      </c>
      <c r="D3" s="482"/>
      <c r="E3" s="482"/>
      <c r="F3" s="151"/>
      <c r="G3" s="151"/>
      <c r="H3" s="151"/>
      <c r="I3" s="151"/>
      <c r="J3" s="151"/>
    </row>
    <row r="4" spans="1:10" s="23" customFormat="1" ht="9.75" x14ac:dyDescent="0.2">
      <c r="A4" s="21"/>
      <c r="C4" s="24"/>
      <c r="D4" s="24"/>
      <c r="E4" s="24"/>
      <c r="F4" s="24"/>
      <c r="G4" s="24"/>
      <c r="H4" s="24"/>
      <c r="I4" s="24"/>
      <c r="J4" s="24"/>
    </row>
    <row r="5" spans="1:10" s="18" customFormat="1" ht="30.75" customHeight="1" x14ac:dyDescent="0.25">
      <c r="A5" s="478" t="s">
        <v>104</v>
      </c>
      <c r="B5" s="478"/>
      <c r="C5" s="480" t="s">
        <v>229</v>
      </c>
      <c r="D5" s="480"/>
      <c r="E5" s="480"/>
      <c r="F5" s="152"/>
      <c r="G5" s="152"/>
      <c r="H5" s="152"/>
      <c r="I5" s="152"/>
      <c r="J5" s="152"/>
    </row>
    <row r="6" spans="1:10" x14ac:dyDescent="0.25">
      <c r="A6" s="20"/>
      <c r="B6" s="20"/>
      <c r="C6" s="20"/>
      <c r="D6" s="20"/>
      <c r="E6" s="20"/>
    </row>
    <row r="7" spans="1:10" ht="25.5" x14ac:dyDescent="0.25">
      <c r="A7" s="25" t="s">
        <v>110</v>
      </c>
      <c r="B7" s="25" t="s">
        <v>117</v>
      </c>
      <c r="C7" s="25" t="s">
        <v>118</v>
      </c>
      <c r="D7" s="180" t="s">
        <v>167</v>
      </c>
      <c r="E7" s="38" t="s">
        <v>168</v>
      </c>
    </row>
    <row r="8" spans="1:10" x14ac:dyDescent="0.25">
      <c r="A8" s="26">
        <v>1</v>
      </c>
      <c r="B8" s="26">
        <v>2</v>
      </c>
      <c r="C8" s="26">
        <v>3</v>
      </c>
      <c r="D8" s="26">
        <v>4</v>
      </c>
      <c r="E8" s="38">
        <v>5</v>
      </c>
    </row>
    <row r="9" spans="1:10" x14ac:dyDescent="0.25">
      <c r="A9" s="31">
        <v>1</v>
      </c>
      <c r="B9" s="41" t="s">
        <v>363</v>
      </c>
      <c r="C9" s="30"/>
      <c r="D9" s="149"/>
      <c r="E9" s="215">
        <v>677151</v>
      </c>
    </row>
    <row r="10" spans="1:10" x14ac:dyDescent="0.25">
      <c r="A10" s="41"/>
      <c r="B10" s="41"/>
      <c r="C10" s="30"/>
      <c r="D10" s="28"/>
      <c r="E10" s="54" t="s">
        <v>346</v>
      </c>
    </row>
    <row r="11" spans="1:10" x14ac:dyDescent="0.25">
      <c r="A11" s="41"/>
      <c r="B11" s="229" t="s">
        <v>107</v>
      </c>
      <c r="C11" s="31" t="s">
        <v>108</v>
      </c>
      <c r="D11" s="29" t="s">
        <v>108</v>
      </c>
      <c r="E11" s="230">
        <f>E9</f>
        <v>677151</v>
      </c>
    </row>
    <row r="13" spans="1:10" ht="15.75" x14ac:dyDescent="0.25">
      <c r="A13" s="432"/>
      <c r="B13" s="432"/>
      <c r="C13" s="432"/>
      <c r="D13" s="432"/>
      <c r="E13" s="432"/>
    </row>
    <row r="14" spans="1:10" ht="15.75" x14ac:dyDescent="0.25">
      <c r="A14" s="439" t="s">
        <v>103</v>
      </c>
      <c r="B14" s="439"/>
      <c r="C14" s="482" t="s">
        <v>228</v>
      </c>
      <c r="D14" s="482"/>
      <c r="E14" s="482"/>
    </row>
    <row r="15" spans="1:10" x14ac:dyDescent="0.25">
      <c r="A15" s="21"/>
      <c r="B15" s="23"/>
      <c r="C15" s="24"/>
      <c r="D15" s="24"/>
      <c r="E15" s="24"/>
    </row>
    <row r="16" spans="1:10" ht="15.75" x14ac:dyDescent="0.25">
      <c r="A16" s="478" t="s">
        <v>104</v>
      </c>
      <c r="B16" s="478"/>
      <c r="C16" s="480" t="s">
        <v>231</v>
      </c>
      <c r="D16" s="480"/>
      <c r="E16" s="480"/>
    </row>
    <row r="17" spans="1:5" x14ac:dyDescent="0.25">
      <c r="A17" s="20"/>
      <c r="B17" s="20"/>
      <c r="C17" s="20"/>
      <c r="D17" s="20"/>
      <c r="E17" s="20"/>
    </row>
    <row r="18" spans="1:5" ht="25.5" x14ac:dyDescent="0.25">
      <c r="A18" s="25" t="s">
        <v>110</v>
      </c>
      <c r="B18" s="25" t="s">
        <v>117</v>
      </c>
      <c r="C18" s="25" t="s">
        <v>118</v>
      </c>
      <c r="D18" s="219" t="s">
        <v>167</v>
      </c>
      <c r="E18" s="63" t="s">
        <v>168</v>
      </c>
    </row>
    <row r="19" spans="1:5" x14ac:dyDescent="0.25">
      <c r="A19" s="212">
        <v>1</v>
      </c>
      <c r="B19" s="212">
        <v>2</v>
      </c>
      <c r="C19" s="212">
        <v>3</v>
      </c>
      <c r="D19" s="212">
        <v>4</v>
      </c>
      <c r="E19" s="63">
        <v>5</v>
      </c>
    </row>
    <row r="20" spans="1:5" x14ac:dyDescent="0.25">
      <c r="A20" s="31">
        <v>1</v>
      </c>
      <c r="B20" s="41" t="s">
        <v>362</v>
      </c>
      <c r="C20" s="30"/>
      <c r="D20" s="32"/>
      <c r="E20" s="215">
        <f>109600-E21</f>
        <v>33787.050000000003</v>
      </c>
    </row>
    <row r="21" spans="1:5" x14ac:dyDescent="0.25">
      <c r="A21" s="41">
        <v>2</v>
      </c>
      <c r="B21" s="41" t="s">
        <v>363</v>
      </c>
      <c r="C21" s="30"/>
      <c r="D21" s="28"/>
      <c r="E21" s="54">
        <f>75812.95</f>
        <v>75812.95</v>
      </c>
    </row>
    <row r="22" spans="1:5" x14ac:dyDescent="0.25">
      <c r="A22" s="41"/>
      <c r="B22" s="229" t="s">
        <v>107</v>
      </c>
      <c r="C22" s="31" t="s">
        <v>108</v>
      </c>
      <c r="D22" s="29" t="s">
        <v>108</v>
      </c>
      <c r="E22" s="230">
        <f>E20+E21</f>
        <v>109600</v>
      </c>
    </row>
  </sheetData>
  <mergeCells count="11">
    <mergeCell ref="A13:E13"/>
    <mergeCell ref="A14:B14"/>
    <mergeCell ref="C14:E14"/>
    <mergeCell ref="A16:B16"/>
    <mergeCell ref="C16:E16"/>
    <mergeCell ref="A1:E1"/>
    <mergeCell ref="A2:E2"/>
    <mergeCell ref="A3:B3"/>
    <mergeCell ref="A5:B5"/>
    <mergeCell ref="C5:E5"/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B32" sqref="B32"/>
    </sheetView>
  </sheetViews>
  <sheetFormatPr defaultRowHeight="15" x14ac:dyDescent="0.25"/>
  <cols>
    <col min="2" max="2" width="26.7109375" customWidth="1"/>
    <col min="3" max="3" width="10.28515625" bestFit="1" customWidth="1"/>
    <col min="4" max="4" width="11" customWidth="1"/>
    <col min="5" max="5" width="20.5703125" bestFit="1" customWidth="1"/>
  </cols>
  <sheetData>
    <row r="1" spans="1:10" ht="33" customHeight="1" x14ac:dyDescent="0.25">
      <c r="A1" s="484" t="s">
        <v>347</v>
      </c>
      <c r="B1" s="484"/>
      <c r="C1" s="484"/>
      <c r="D1" s="484"/>
      <c r="E1" s="484"/>
      <c r="G1" t="s">
        <v>308</v>
      </c>
    </row>
    <row r="2" spans="1:10" ht="15.75" x14ac:dyDescent="0.25">
      <c r="A2" s="432"/>
      <c r="B2" s="432"/>
      <c r="C2" s="432"/>
      <c r="D2" s="432"/>
      <c r="E2" s="432"/>
    </row>
    <row r="3" spans="1:10" s="18" customFormat="1" ht="15.75" x14ac:dyDescent="0.25">
      <c r="A3" s="439" t="s">
        <v>103</v>
      </c>
      <c r="B3" s="439"/>
      <c r="C3" s="482" t="s">
        <v>228</v>
      </c>
      <c r="D3" s="482"/>
      <c r="E3" s="482"/>
      <c r="F3" s="151"/>
      <c r="G3" s="151"/>
      <c r="H3" s="151"/>
      <c r="I3" s="151"/>
      <c r="J3" s="151"/>
    </row>
    <row r="4" spans="1:10" s="23" customFormat="1" ht="9.75" x14ac:dyDescent="0.2">
      <c r="A4" s="21"/>
      <c r="C4" s="24"/>
      <c r="D4" s="24"/>
      <c r="E4" s="24"/>
      <c r="F4" s="24"/>
      <c r="G4" s="24"/>
      <c r="H4" s="24"/>
      <c r="I4" s="24"/>
      <c r="J4" s="24"/>
    </row>
    <row r="5" spans="1:10" s="18" customFormat="1" ht="41.25" customHeight="1" x14ac:dyDescent="0.25">
      <c r="A5" s="478" t="s">
        <v>104</v>
      </c>
      <c r="B5" s="478"/>
      <c r="C5" s="485" t="s">
        <v>24</v>
      </c>
      <c r="D5" s="485"/>
      <c r="E5" s="485"/>
      <c r="F5" s="152"/>
      <c r="G5" s="152"/>
      <c r="H5" s="152"/>
      <c r="I5" s="152"/>
      <c r="J5" s="152"/>
    </row>
    <row r="6" spans="1:10" x14ac:dyDescent="0.25">
      <c r="A6" s="20"/>
      <c r="B6" s="20"/>
      <c r="C6" s="20"/>
      <c r="D6" s="20"/>
      <c r="E6" s="20"/>
    </row>
    <row r="7" spans="1:10" ht="38.25" x14ac:dyDescent="0.25">
      <c r="A7" s="25" t="s">
        <v>110</v>
      </c>
      <c r="B7" s="25" t="s">
        <v>117</v>
      </c>
      <c r="C7" s="25" t="s">
        <v>118</v>
      </c>
      <c r="D7" s="180" t="s">
        <v>167</v>
      </c>
      <c r="E7" s="63" t="s">
        <v>168</v>
      </c>
    </row>
    <row r="8" spans="1:10" x14ac:dyDescent="0.25">
      <c r="A8" s="26"/>
      <c r="B8" s="26">
        <v>1</v>
      </c>
      <c r="C8" s="26">
        <v>2</v>
      </c>
      <c r="D8" s="26">
        <v>3</v>
      </c>
      <c r="E8" s="63">
        <v>4</v>
      </c>
    </row>
    <row r="9" spans="1:10" ht="45" x14ac:dyDescent="0.25">
      <c r="A9" s="31">
        <v>1</v>
      </c>
      <c r="B9" s="353" t="s">
        <v>249</v>
      </c>
      <c r="C9" s="44"/>
      <c r="D9" s="149"/>
      <c r="E9" s="172">
        <v>596190</v>
      </c>
    </row>
    <row r="10" spans="1:10" ht="7.5" customHeight="1" x14ac:dyDescent="0.25">
      <c r="A10" s="31"/>
      <c r="B10" s="179"/>
      <c r="C10" s="44"/>
      <c r="D10" s="149"/>
      <c r="E10" s="257"/>
    </row>
    <row r="11" spans="1:10" x14ac:dyDescent="0.25">
      <c r="A11" s="41"/>
      <c r="B11" s="229" t="s">
        <v>107</v>
      </c>
      <c r="C11" s="31" t="s">
        <v>108</v>
      </c>
      <c r="D11" s="29" t="s">
        <v>108</v>
      </c>
      <c r="E11" s="230">
        <f>E9+E10</f>
        <v>596190</v>
      </c>
    </row>
    <row r="12" spans="1:10" ht="9.75" customHeight="1" x14ac:dyDescent="0.25"/>
    <row r="13" spans="1:10" s="18" customFormat="1" ht="15.75" x14ac:dyDescent="0.25">
      <c r="A13" s="439" t="s">
        <v>103</v>
      </c>
      <c r="B13" s="439"/>
      <c r="C13" s="482" t="s">
        <v>228</v>
      </c>
      <c r="D13" s="482"/>
      <c r="E13" s="482"/>
      <c r="F13" s="151"/>
      <c r="G13" s="151"/>
      <c r="H13" s="151"/>
      <c r="I13" s="151"/>
      <c r="J13" s="151"/>
    </row>
    <row r="14" spans="1:10" s="23" customFormat="1" ht="9.75" x14ac:dyDescent="0.2">
      <c r="A14" s="21"/>
      <c r="C14" s="24"/>
      <c r="D14" s="24"/>
      <c r="E14" s="24"/>
      <c r="F14" s="24"/>
      <c r="G14" s="24"/>
      <c r="H14" s="24"/>
      <c r="I14" s="24"/>
      <c r="J14" s="24"/>
    </row>
    <row r="15" spans="1:10" s="18" customFormat="1" ht="29.25" customHeight="1" x14ac:dyDescent="0.25">
      <c r="A15" s="478" t="s">
        <v>104</v>
      </c>
      <c r="B15" s="478"/>
      <c r="C15" s="483" t="s">
        <v>231</v>
      </c>
      <c r="D15" s="483"/>
      <c r="E15" s="483"/>
      <c r="F15" s="152"/>
      <c r="G15" s="152"/>
      <c r="H15" s="152"/>
      <c r="I15" s="152"/>
      <c r="J15" s="152"/>
    </row>
    <row r="16" spans="1:10" ht="11.25" customHeight="1" x14ac:dyDescent="0.25">
      <c r="A16" s="20"/>
      <c r="B16" s="20"/>
      <c r="C16" s="20"/>
      <c r="D16" s="20"/>
      <c r="E16" s="20"/>
    </row>
    <row r="17" spans="1:5" ht="38.25" x14ac:dyDescent="0.25">
      <c r="A17" s="214" t="s">
        <v>110</v>
      </c>
      <c r="B17" s="214" t="s">
        <v>117</v>
      </c>
      <c r="C17" s="214" t="s">
        <v>118</v>
      </c>
      <c r="D17" s="180" t="s">
        <v>167</v>
      </c>
      <c r="E17" s="63" t="s">
        <v>168</v>
      </c>
    </row>
    <row r="18" spans="1:5" x14ac:dyDescent="0.25">
      <c r="A18" s="212"/>
      <c r="B18" s="212">
        <v>1</v>
      </c>
      <c r="C18" s="212">
        <v>2</v>
      </c>
      <c r="D18" s="212">
        <v>3</v>
      </c>
      <c r="E18" s="63">
        <v>4</v>
      </c>
    </row>
    <row r="19" spans="1:5" x14ac:dyDescent="0.25">
      <c r="A19" s="31">
        <v>1</v>
      </c>
      <c r="B19" s="179" t="s">
        <v>370</v>
      </c>
      <c r="C19" s="44"/>
      <c r="D19" s="149"/>
      <c r="E19" s="215">
        <f>211226.93-E20</f>
        <v>40833.929999999993</v>
      </c>
    </row>
    <row r="20" spans="1:5" ht="45" x14ac:dyDescent="0.25">
      <c r="A20" s="31">
        <v>2</v>
      </c>
      <c r="B20" s="353" t="s">
        <v>249</v>
      </c>
      <c r="C20" s="44"/>
      <c r="D20" s="149"/>
      <c r="E20" s="269">
        <f>170393</f>
        <v>170393</v>
      </c>
    </row>
    <row r="21" spans="1:5" x14ac:dyDescent="0.25">
      <c r="A21" s="41"/>
      <c r="B21" s="229" t="s">
        <v>107</v>
      </c>
      <c r="C21" s="31" t="s">
        <v>108</v>
      </c>
      <c r="D21" s="29" t="s">
        <v>108</v>
      </c>
      <c r="E21" s="230">
        <f>E19+E20</f>
        <v>211226.93</v>
      </c>
    </row>
    <row r="22" spans="1:5" x14ac:dyDescent="0.25">
      <c r="A22" s="175"/>
      <c r="B22" s="281"/>
      <c r="C22" s="226"/>
      <c r="D22" s="226"/>
      <c r="E22" s="282"/>
    </row>
    <row r="23" spans="1:5" ht="15.75" x14ac:dyDescent="0.25">
      <c r="A23" s="439" t="s">
        <v>103</v>
      </c>
      <c r="B23" s="439"/>
      <c r="C23" s="482" t="s">
        <v>228</v>
      </c>
      <c r="D23" s="482"/>
      <c r="E23" s="482"/>
    </row>
    <row r="24" spans="1:5" ht="11.25" customHeight="1" x14ac:dyDescent="0.25">
      <c r="A24" s="21"/>
      <c r="B24" s="23"/>
      <c r="C24" s="24"/>
      <c r="D24" s="24"/>
      <c r="E24" s="24"/>
    </row>
    <row r="25" spans="1:5" ht="32.25" customHeight="1" x14ac:dyDescent="0.25">
      <c r="A25" s="478" t="s">
        <v>104</v>
      </c>
      <c r="B25" s="478"/>
      <c r="C25" s="483" t="s">
        <v>229</v>
      </c>
      <c r="D25" s="483"/>
      <c r="E25" s="483"/>
    </row>
    <row r="26" spans="1:5" x14ac:dyDescent="0.25">
      <c r="A26" s="20"/>
      <c r="B26" s="20"/>
      <c r="C26" s="20"/>
      <c r="D26" s="20"/>
      <c r="E26" s="20"/>
    </row>
    <row r="27" spans="1:5" ht="38.25" x14ac:dyDescent="0.25">
      <c r="A27" s="350" t="s">
        <v>110</v>
      </c>
      <c r="B27" s="350" t="s">
        <v>117</v>
      </c>
      <c r="C27" s="350" t="s">
        <v>118</v>
      </c>
      <c r="D27" s="180" t="s">
        <v>167</v>
      </c>
      <c r="E27" s="63" t="s">
        <v>168</v>
      </c>
    </row>
    <row r="28" spans="1:5" x14ac:dyDescent="0.25">
      <c r="A28" s="349"/>
      <c r="B28" s="349">
        <v>1</v>
      </c>
      <c r="C28" s="349">
        <v>2</v>
      </c>
      <c r="D28" s="349">
        <v>3</v>
      </c>
      <c r="E28" s="63">
        <v>4</v>
      </c>
    </row>
    <row r="29" spans="1:5" x14ac:dyDescent="0.25">
      <c r="A29" s="31">
        <v>1</v>
      </c>
      <c r="B29" s="27" t="s">
        <v>371</v>
      </c>
      <c r="C29" s="348"/>
      <c r="D29" s="351"/>
      <c r="E29" s="351">
        <v>16333</v>
      </c>
    </row>
    <row r="30" spans="1:5" ht="20.25" customHeight="1" x14ac:dyDescent="0.25">
      <c r="A30" s="31"/>
      <c r="B30" s="179"/>
      <c r="C30" s="44"/>
      <c r="D30" s="149"/>
      <c r="E30" s="351"/>
    </row>
    <row r="31" spans="1:5" ht="21" customHeight="1" x14ac:dyDescent="0.25">
      <c r="A31" s="41"/>
      <c r="B31" s="229" t="s">
        <v>107</v>
      </c>
      <c r="C31" s="31" t="s">
        <v>108</v>
      </c>
      <c r="D31" s="352" t="s">
        <v>108</v>
      </c>
      <c r="E31" s="230">
        <f>E29+E30</f>
        <v>16333</v>
      </c>
    </row>
    <row r="32" spans="1:5" ht="24" customHeight="1" x14ac:dyDescent="0.25"/>
  </sheetData>
  <mergeCells count="14">
    <mergeCell ref="A25:B25"/>
    <mergeCell ref="C25:E25"/>
    <mergeCell ref="A23:B23"/>
    <mergeCell ref="C23:E23"/>
    <mergeCell ref="A1:E1"/>
    <mergeCell ref="A2:E2"/>
    <mergeCell ref="A3:B3"/>
    <mergeCell ref="C3:E3"/>
    <mergeCell ref="A5:B5"/>
    <mergeCell ref="C5:E5"/>
    <mergeCell ref="A13:B13"/>
    <mergeCell ref="C13:E13"/>
    <mergeCell ref="A15:B15"/>
    <mergeCell ref="C15:E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80" zoomScaleNormal="80" workbookViewId="0">
      <selection activeCell="F7" sqref="F7:K14"/>
    </sheetView>
  </sheetViews>
  <sheetFormatPr defaultColWidth="9.140625" defaultRowHeight="12.75" x14ac:dyDescent="0.2"/>
  <cols>
    <col min="1" max="1" width="71.7109375" style="68" customWidth="1"/>
    <col min="2" max="2" width="12.85546875" style="68" customWidth="1"/>
    <col min="3" max="3" width="11.5703125" style="68" customWidth="1"/>
    <col min="4" max="4" width="0" style="68" hidden="1" customWidth="1"/>
    <col min="5" max="5" width="17.140625" style="68" customWidth="1"/>
    <col min="6" max="6" width="10.42578125" style="68" customWidth="1"/>
    <col min="7" max="7" width="15.85546875" style="68" customWidth="1"/>
    <col min="8" max="8" width="12" style="68" customWidth="1"/>
    <col min="9" max="11" width="14.28515625" style="68" customWidth="1"/>
    <col min="12" max="17" width="0" style="68" hidden="1" customWidth="1"/>
    <col min="18" max="18" width="0.5703125" style="68" hidden="1" customWidth="1"/>
    <col min="19" max="16384" width="9.140625" style="68"/>
  </cols>
  <sheetData>
    <row r="1" spans="1:18" x14ac:dyDescent="0.2">
      <c r="A1" s="71"/>
      <c r="B1" s="65"/>
      <c r="C1" s="65"/>
      <c r="D1" s="65"/>
      <c r="E1" s="65"/>
      <c r="F1" s="65" t="s">
        <v>73</v>
      </c>
      <c r="G1" s="65"/>
      <c r="H1" s="65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x14ac:dyDescent="0.2">
      <c r="A2" s="71"/>
      <c r="B2" s="65"/>
      <c r="C2" s="65"/>
      <c r="D2" s="65"/>
      <c r="E2" s="65"/>
      <c r="F2" s="65" t="s">
        <v>169</v>
      </c>
      <c r="G2" s="66"/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2">
      <c r="A3" s="71"/>
      <c r="B3" s="65"/>
      <c r="C3" s="65"/>
      <c r="D3" s="65"/>
      <c r="E3" s="65"/>
      <c r="F3" s="65" t="s">
        <v>170</v>
      </c>
      <c r="G3" s="66"/>
      <c r="H3" s="65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x14ac:dyDescent="0.2">
      <c r="A4" s="71"/>
      <c r="B4" s="65"/>
      <c r="C4" s="65"/>
      <c r="D4" s="65"/>
      <c r="E4" s="65"/>
      <c r="F4" s="65" t="s">
        <v>171</v>
      </c>
      <c r="G4" s="66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x14ac:dyDescent="0.2">
      <c r="A5" s="71"/>
      <c r="B5" s="65"/>
      <c r="C5" s="65"/>
      <c r="D5" s="65"/>
      <c r="E5" s="65"/>
      <c r="F5" s="65" t="s">
        <v>172</v>
      </c>
      <c r="G5" s="66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x14ac:dyDescent="0.2">
      <c r="A6" s="71"/>
      <c r="B6" s="65"/>
      <c r="C6" s="65"/>
      <c r="D6" s="65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x14ac:dyDescent="0.2">
      <c r="A7" s="71"/>
      <c r="B7" s="65"/>
      <c r="C7" s="65"/>
      <c r="D7" s="65"/>
      <c r="E7" s="65"/>
      <c r="F7" s="65"/>
      <c r="G7" s="65"/>
      <c r="H7" s="72" t="s">
        <v>74</v>
      </c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x14ac:dyDescent="0.2">
      <c r="A8" s="71"/>
      <c r="B8" s="65"/>
      <c r="C8" s="65"/>
      <c r="D8" s="65"/>
      <c r="E8" s="65"/>
      <c r="F8" s="499" t="s">
        <v>317</v>
      </c>
      <c r="G8" s="499"/>
      <c r="H8" s="499"/>
      <c r="I8" s="499"/>
      <c r="J8" s="499"/>
      <c r="K8" s="499"/>
      <c r="L8" s="66"/>
      <c r="M8" s="66"/>
      <c r="N8" s="66"/>
      <c r="O8" s="66"/>
      <c r="P8" s="66"/>
      <c r="Q8" s="66"/>
      <c r="R8" s="66"/>
    </row>
    <row r="9" spans="1:18" x14ac:dyDescent="0.2">
      <c r="A9" s="71"/>
      <c r="B9" s="65"/>
      <c r="C9" s="65"/>
      <c r="D9" s="65"/>
      <c r="E9" s="65"/>
      <c r="F9" s="261"/>
      <c r="G9" s="500" t="s">
        <v>173</v>
      </c>
      <c r="H9" s="500"/>
      <c r="I9" s="500"/>
      <c r="J9" s="500"/>
      <c r="K9" s="500"/>
      <c r="L9" s="66"/>
      <c r="M9" s="66"/>
      <c r="N9" s="66"/>
      <c r="O9" s="66"/>
      <c r="P9" s="66"/>
      <c r="Q9" s="66"/>
      <c r="R9" s="66"/>
    </row>
    <row r="10" spans="1:18" x14ac:dyDescent="0.2">
      <c r="A10" s="71"/>
      <c r="B10" s="65"/>
      <c r="C10" s="65"/>
      <c r="D10" s="65"/>
      <c r="E10" s="65"/>
      <c r="F10" s="499" t="s">
        <v>174</v>
      </c>
      <c r="G10" s="499"/>
      <c r="H10" s="499"/>
      <c r="I10" s="499"/>
      <c r="J10" s="499"/>
      <c r="K10" s="499"/>
      <c r="L10" s="66"/>
      <c r="M10" s="66"/>
      <c r="N10" s="66"/>
      <c r="O10" s="66"/>
      <c r="P10" s="66"/>
      <c r="Q10" s="66"/>
      <c r="R10" s="66"/>
    </row>
    <row r="11" spans="1:18" x14ac:dyDescent="0.2">
      <c r="A11" s="71"/>
      <c r="B11" s="65"/>
      <c r="C11" s="65"/>
      <c r="D11" s="65"/>
      <c r="E11" s="65"/>
      <c r="F11" s="501" t="s">
        <v>175</v>
      </c>
      <c r="G11" s="501"/>
      <c r="H11" s="501"/>
      <c r="I11" s="501"/>
      <c r="J11" s="501"/>
      <c r="K11" s="501"/>
      <c r="L11" s="66"/>
      <c r="M11" s="66"/>
      <c r="N11" s="66"/>
      <c r="O11" s="66"/>
      <c r="P11" s="66"/>
      <c r="Q11" s="66"/>
      <c r="R11" s="66"/>
    </row>
    <row r="12" spans="1:18" x14ac:dyDescent="0.2">
      <c r="A12" s="71"/>
      <c r="B12" s="65"/>
      <c r="C12" s="65"/>
      <c r="D12" s="65"/>
      <c r="E12" s="65"/>
      <c r="F12" s="65"/>
      <c r="G12" s="65"/>
      <c r="H12" s="65"/>
      <c r="I12" s="66"/>
      <c r="J12" s="66" t="s">
        <v>318</v>
      </c>
      <c r="K12" s="66"/>
      <c r="L12" s="66"/>
      <c r="M12" s="66"/>
      <c r="N12" s="66"/>
      <c r="O12" s="66"/>
      <c r="P12" s="66"/>
      <c r="Q12" s="66"/>
      <c r="R12" s="66"/>
    </row>
    <row r="13" spans="1:18" x14ac:dyDescent="0.2">
      <c r="A13" s="71"/>
      <c r="B13" s="65"/>
      <c r="C13" s="65"/>
      <c r="D13" s="65"/>
      <c r="E13" s="65"/>
      <c r="F13" s="502" t="s">
        <v>75</v>
      </c>
      <c r="G13" s="502"/>
      <c r="H13" s="65"/>
      <c r="I13" s="262"/>
      <c r="J13" s="503" t="s">
        <v>76</v>
      </c>
      <c r="K13" s="503"/>
      <c r="L13" s="66"/>
      <c r="M13" s="66"/>
      <c r="N13" s="66"/>
      <c r="O13" s="66"/>
      <c r="P13" s="66"/>
      <c r="Q13" s="66"/>
      <c r="R13" s="66"/>
    </row>
    <row r="14" spans="1:18" x14ac:dyDescent="0.2">
      <c r="A14" s="71"/>
      <c r="B14" s="65"/>
      <c r="C14" s="65"/>
      <c r="D14" s="65"/>
      <c r="E14" s="65"/>
      <c r="F14" s="65" t="s">
        <v>277</v>
      </c>
      <c r="G14" s="65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x14ac:dyDescent="0.2">
      <c r="A15" s="71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x14ac:dyDescent="0.2">
      <c r="A16" s="487" t="s">
        <v>342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182"/>
      <c r="M16" s="182"/>
      <c r="N16" s="182"/>
      <c r="O16" s="182"/>
      <c r="P16" s="182"/>
      <c r="Q16" s="182"/>
      <c r="R16" s="182"/>
    </row>
    <row r="17" spans="1:18" x14ac:dyDescent="0.2">
      <c r="A17" s="487" t="s">
        <v>287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181"/>
      <c r="M17" s="181"/>
      <c r="N17" s="181"/>
      <c r="O17" s="181"/>
      <c r="P17" s="181"/>
      <c r="Q17" s="181"/>
      <c r="R17" s="181"/>
    </row>
    <row r="18" spans="1:18" s="183" customFormat="1" ht="12.75" customHeight="1" x14ac:dyDescent="0.25">
      <c r="A18" s="486"/>
      <c r="B18" s="486"/>
      <c r="C18" s="486"/>
      <c r="D18" s="486"/>
      <c r="E18" s="486"/>
      <c r="F18" s="486"/>
      <c r="G18" s="486"/>
      <c r="H18" s="486"/>
      <c r="I18" s="486"/>
      <c r="J18" s="486"/>
      <c r="K18" s="185" t="s">
        <v>77</v>
      </c>
    </row>
    <row r="19" spans="1:18" x14ac:dyDescent="0.2">
      <c r="A19" s="71"/>
      <c r="B19" s="65"/>
      <c r="C19" s="65"/>
      <c r="D19" s="65"/>
      <c r="E19" s="65"/>
      <c r="F19" s="65"/>
      <c r="G19" s="65"/>
      <c r="H19" s="65"/>
      <c r="I19" s="66"/>
      <c r="J19" s="73" t="s">
        <v>176</v>
      </c>
      <c r="K19" s="184">
        <v>501016</v>
      </c>
      <c r="L19" s="66"/>
      <c r="M19" s="66"/>
      <c r="N19" s="66"/>
      <c r="O19" s="66"/>
      <c r="P19" s="66"/>
      <c r="Q19" s="66"/>
      <c r="R19" s="66"/>
    </row>
    <row r="20" spans="1:18" x14ac:dyDescent="0.2">
      <c r="A20" s="71"/>
      <c r="B20" s="65"/>
      <c r="C20" s="65"/>
      <c r="D20" s="65"/>
      <c r="E20" s="65"/>
      <c r="F20" s="65"/>
      <c r="G20" s="65"/>
      <c r="H20" s="65"/>
      <c r="I20" s="66"/>
      <c r="J20" s="73" t="s">
        <v>78</v>
      </c>
      <c r="K20" s="74"/>
      <c r="L20" s="66"/>
      <c r="M20" s="66"/>
      <c r="N20" s="66"/>
      <c r="O20" s="66"/>
      <c r="P20" s="66"/>
      <c r="Q20" s="66"/>
      <c r="R20" s="66"/>
    </row>
    <row r="21" spans="1:18" x14ac:dyDescent="0.2">
      <c r="A21" s="71"/>
      <c r="B21" s="65"/>
      <c r="C21" s="65" t="s">
        <v>281</v>
      </c>
      <c r="D21" s="65"/>
      <c r="E21" s="65"/>
      <c r="F21" s="65"/>
      <c r="G21" s="65"/>
      <c r="H21" s="65"/>
      <c r="I21" s="66"/>
      <c r="J21" s="73"/>
      <c r="K21" s="75"/>
      <c r="L21" s="66"/>
      <c r="M21" s="66"/>
      <c r="N21" s="66"/>
      <c r="O21" s="66"/>
      <c r="P21" s="66"/>
      <c r="Q21" s="66"/>
      <c r="R21" s="66"/>
    </row>
    <row r="22" spans="1:18" x14ac:dyDescent="0.2">
      <c r="A22" s="71"/>
      <c r="B22" s="65"/>
      <c r="C22" s="65"/>
      <c r="D22" s="65"/>
      <c r="E22" s="65"/>
      <c r="F22" s="65"/>
      <c r="G22" s="65"/>
      <c r="H22" s="65"/>
      <c r="I22" s="66"/>
      <c r="J22" s="73"/>
      <c r="K22" s="495">
        <v>34208775</v>
      </c>
      <c r="L22" s="66"/>
      <c r="M22" s="66"/>
      <c r="N22" s="66"/>
      <c r="O22" s="66"/>
      <c r="P22" s="66"/>
      <c r="Q22" s="66"/>
      <c r="R22" s="66"/>
    </row>
    <row r="23" spans="1:18" x14ac:dyDescent="0.2">
      <c r="A23" s="70" t="s">
        <v>177</v>
      </c>
      <c r="B23" s="496" t="s">
        <v>295</v>
      </c>
      <c r="C23" s="496"/>
      <c r="D23" s="496"/>
      <c r="E23" s="496"/>
      <c r="F23" s="496"/>
      <c r="G23" s="496"/>
      <c r="H23" s="496"/>
      <c r="I23" s="76"/>
      <c r="J23" s="73" t="s">
        <v>79</v>
      </c>
      <c r="K23" s="495"/>
      <c r="L23" s="66"/>
      <c r="M23" s="66"/>
      <c r="N23" s="66"/>
      <c r="O23" s="66"/>
      <c r="P23" s="66"/>
      <c r="Q23" s="66"/>
      <c r="R23" s="66"/>
    </row>
    <row r="24" spans="1:18" ht="13.5" thickBot="1" x14ac:dyDescent="0.25">
      <c r="A24" s="70" t="s">
        <v>178</v>
      </c>
      <c r="B24" s="496"/>
      <c r="C24" s="497"/>
      <c r="D24" s="497"/>
      <c r="E24" s="497"/>
      <c r="F24" s="496"/>
      <c r="G24" s="496"/>
      <c r="H24" s="496"/>
      <c r="I24" s="77"/>
      <c r="J24" s="73" t="s">
        <v>179</v>
      </c>
      <c r="K24" s="266"/>
      <c r="L24" s="66"/>
      <c r="M24" s="66"/>
      <c r="N24" s="66"/>
      <c r="O24" s="66"/>
      <c r="P24" s="66"/>
      <c r="Q24" s="66"/>
      <c r="R24" s="66"/>
    </row>
    <row r="25" spans="1:18" ht="13.5" thickBot="1" x14ac:dyDescent="0.25">
      <c r="A25" s="65"/>
      <c r="B25" s="78" t="s">
        <v>180</v>
      </c>
      <c r="C25" s="498" t="s">
        <v>253</v>
      </c>
      <c r="D25" s="498"/>
      <c r="E25" s="498"/>
      <c r="F25" s="70"/>
      <c r="G25" s="70"/>
      <c r="H25" s="70"/>
      <c r="I25" s="67"/>
      <c r="J25" s="73" t="s">
        <v>181</v>
      </c>
      <c r="K25" s="266"/>
      <c r="L25" s="66"/>
      <c r="M25" s="66"/>
      <c r="N25" s="66"/>
      <c r="O25" s="66"/>
      <c r="P25" s="66"/>
      <c r="Q25" s="66"/>
      <c r="R25" s="66"/>
    </row>
    <row r="26" spans="1:18" x14ac:dyDescent="0.2">
      <c r="A26" s="70" t="s">
        <v>182</v>
      </c>
      <c r="B26" s="79" t="s">
        <v>183</v>
      </c>
      <c r="C26" s="79"/>
      <c r="D26" s="79"/>
      <c r="E26" s="79"/>
      <c r="F26" s="79"/>
      <c r="G26" s="79"/>
      <c r="H26" s="79"/>
      <c r="I26" s="66"/>
      <c r="J26" s="73"/>
      <c r="K26" s="266"/>
      <c r="L26" s="66"/>
      <c r="M26" s="66"/>
      <c r="N26" s="66"/>
      <c r="O26" s="66"/>
      <c r="P26" s="66"/>
      <c r="Q26" s="66"/>
      <c r="R26" s="66"/>
    </row>
    <row r="27" spans="1:18" x14ac:dyDescent="0.2">
      <c r="A27" s="70" t="s">
        <v>184</v>
      </c>
      <c r="B27" s="70"/>
      <c r="C27" s="65"/>
      <c r="D27" s="65"/>
      <c r="E27" s="65"/>
      <c r="F27" s="65"/>
      <c r="G27" s="65"/>
      <c r="H27" s="65"/>
      <c r="I27" s="80"/>
      <c r="J27" s="73" t="s">
        <v>185</v>
      </c>
      <c r="K27" s="266"/>
      <c r="L27" s="66"/>
      <c r="M27" s="66"/>
      <c r="N27" s="66"/>
      <c r="O27" s="66"/>
      <c r="P27" s="66"/>
      <c r="Q27" s="66"/>
      <c r="R27" s="66"/>
    </row>
    <row r="28" spans="1:18" x14ac:dyDescent="0.2">
      <c r="A28" s="70" t="s">
        <v>186</v>
      </c>
      <c r="B28" s="70" t="s">
        <v>312</v>
      </c>
      <c r="C28" s="65"/>
      <c r="D28" s="65"/>
      <c r="E28" s="65"/>
      <c r="F28" s="65"/>
      <c r="G28" s="65"/>
      <c r="H28" s="65"/>
      <c r="I28" s="81"/>
      <c r="J28" s="73" t="s">
        <v>79</v>
      </c>
      <c r="K28" s="266"/>
      <c r="L28" s="66"/>
      <c r="M28" s="66"/>
      <c r="N28" s="66"/>
      <c r="O28" s="66"/>
      <c r="P28" s="66"/>
      <c r="Q28" s="66"/>
      <c r="R28" s="66"/>
    </row>
    <row r="29" spans="1:18" x14ac:dyDescent="0.2">
      <c r="A29" s="70" t="s">
        <v>184</v>
      </c>
      <c r="B29" s="82"/>
      <c r="C29" s="82"/>
      <c r="D29" s="82"/>
      <c r="E29" s="82"/>
      <c r="F29" s="82"/>
      <c r="G29" s="82"/>
      <c r="H29" s="82"/>
      <c r="I29" s="66"/>
      <c r="J29" s="73" t="s">
        <v>80</v>
      </c>
      <c r="K29" s="266">
        <v>383</v>
      </c>
      <c r="L29" s="66"/>
      <c r="M29" s="66"/>
      <c r="N29" s="66"/>
      <c r="O29" s="66"/>
      <c r="P29" s="66"/>
      <c r="Q29" s="66"/>
      <c r="R29" s="66"/>
    </row>
    <row r="30" spans="1:18" ht="13.5" thickBot="1" x14ac:dyDescent="0.25">
      <c r="A30" s="70" t="s">
        <v>187</v>
      </c>
      <c r="B30" s="79" t="s">
        <v>188</v>
      </c>
      <c r="C30" s="79"/>
      <c r="D30" s="79"/>
      <c r="E30" s="79"/>
      <c r="F30" s="79"/>
      <c r="G30" s="79"/>
      <c r="H30" s="79"/>
      <c r="I30" s="81"/>
      <c r="J30" s="73" t="s">
        <v>189</v>
      </c>
      <c r="K30" s="83"/>
      <c r="L30" s="66"/>
      <c r="M30" s="66"/>
      <c r="N30" s="66"/>
      <c r="O30" s="66"/>
      <c r="P30" s="66"/>
      <c r="Q30" s="66"/>
      <c r="R30" s="66"/>
    </row>
    <row r="31" spans="1:18" ht="13.5" thickBot="1" x14ac:dyDescent="0.25">
      <c r="A31" s="70" t="s">
        <v>190</v>
      </c>
      <c r="B31" s="65"/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4.25" customHeight="1" thickBot="1" x14ac:dyDescent="0.25">
      <c r="A32" s="70"/>
      <c r="B32" s="65"/>
      <c r="C32" s="65"/>
      <c r="D32" s="65"/>
      <c r="E32" s="65"/>
      <c r="F32" s="65"/>
      <c r="G32" s="65"/>
      <c r="H32" s="65"/>
      <c r="I32" s="70" t="s">
        <v>191</v>
      </c>
      <c r="J32" s="66"/>
      <c r="K32" s="84"/>
      <c r="L32" s="66"/>
      <c r="M32" s="66"/>
      <c r="N32" s="66"/>
      <c r="O32" s="66"/>
      <c r="P32" s="66"/>
      <c r="Q32" s="66"/>
      <c r="R32" s="66"/>
    </row>
    <row r="33" spans="1:18" ht="14.25" customHeight="1" x14ac:dyDescent="0.2">
      <c r="A33" s="85" t="s">
        <v>192</v>
      </c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28.5" customHeight="1" x14ac:dyDescent="0.2">
      <c r="A34" s="488" t="s">
        <v>193</v>
      </c>
      <c r="B34" s="488" t="s">
        <v>194</v>
      </c>
      <c r="C34" s="490" t="s">
        <v>20</v>
      </c>
      <c r="D34" s="87" t="s">
        <v>195</v>
      </c>
      <c r="E34" s="492" t="s">
        <v>196</v>
      </c>
      <c r="F34" s="491" t="s">
        <v>343</v>
      </c>
      <c r="G34" s="493"/>
      <c r="H34" s="491" t="s">
        <v>197</v>
      </c>
      <c r="I34" s="491"/>
      <c r="J34" s="494" t="s">
        <v>198</v>
      </c>
      <c r="K34" s="490"/>
      <c r="L34" s="86"/>
      <c r="M34" s="88" t="s">
        <v>199</v>
      </c>
      <c r="N34" s="88" t="s">
        <v>200</v>
      </c>
      <c r="O34" s="86"/>
      <c r="P34" s="86"/>
      <c r="Q34" s="86"/>
      <c r="R34" s="86"/>
    </row>
    <row r="35" spans="1:18" ht="19.5" customHeight="1" x14ac:dyDescent="0.2">
      <c r="A35" s="489"/>
      <c r="B35" s="489"/>
      <c r="C35" s="491"/>
      <c r="D35" s="90"/>
      <c r="E35" s="493"/>
      <c r="F35" s="264" t="s">
        <v>201</v>
      </c>
      <c r="G35" s="265" t="s">
        <v>202</v>
      </c>
      <c r="H35" s="91" t="s">
        <v>201</v>
      </c>
      <c r="I35" s="264" t="s">
        <v>202</v>
      </c>
      <c r="J35" s="92" t="s">
        <v>203</v>
      </c>
      <c r="K35" s="264" t="s">
        <v>119</v>
      </c>
      <c r="L35" s="89"/>
      <c r="M35" s="93"/>
      <c r="N35" s="93"/>
      <c r="O35" s="89"/>
      <c r="P35" s="89"/>
      <c r="Q35" s="89"/>
      <c r="R35" s="89"/>
    </row>
    <row r="36" spans="1:18" ht="12.75" customHeight="1" x14ac:dyDescent="0.2">
      <c r="A36" s="94">
        <v>1</v>
      </c>
      <c r="B36" s="95">
        <v>2</v>
      </c>
      <c r="C36" s="94">
        <v>3</v>
      </c>
      <c r="D36" s="96"/>
      <c r="E36" s="94">
        <v>4</v>
      </c>
      <c r="F36" s="94">
        <v>5</v>
      </c>
      <c r="G36" s="97">
        <v>6</v>
      </c>
      <c r="H36" s="263">
        <v>7</v>
      </c>
      <c r="I36" s="98">
        <v>8</v>
      </c>
      <c r="J36" s="94">
        <v>9</v>
      </c>
      <c r="K36" s="94">
        <v>10</v>
      </c>
      <c r="L36" s="99"/>
      <c r="M36" s="262"/>
      <c r="N36" s="262"/>
      <c r="O36" s="99"/>
      <c r="P36" s="99"/>
      <c r="Q36" s="99"/>
      <c r="R36" s="99"/>
    </row>
    <row r="37" spans="1:18" ht="15.75" customHeight="1" x14ac:dyDescent="0.2">
      <c r="A37" s="94"/>
      <c r="B37" s="95"/>
      <c r="C37" s="94">
        <v>152</v>
      </c>
      <c r="D37" s="96"/>
      <c r="E37" s="94"/>
      <c r="F37" s="94"/>
      <c r="G37" s="97"/>
      <c r="H37" s="263"/>
      <c r="I37" s="98"/>
      <c r="J37" s="222">
        <f>K46</f>
        <v>1051545.8999999999</v>
      </c>
      <c r="K37" s="94"/>
      <c r="L37" s="99"/>
      <c r="M37" s="262"/>
      <c r="N37" s="262"/>
      <c r="O37" s="99"/>
      <c r="P37" s="99"/>
      <c r="Q37" s="99"/>
      <c r="R37" s="99"/>
    </row>
    <row r="38" spans="1:18" ht="32.25" customHeight="1" x14ac:dyDescent="0.2">
      <c r="A38" s="336" t="s">
        <v>204</v>
      </c>
      <c r="B38" s="100" t="s">
        <v>205</v>
      </c>
      <c r="C38" s="101">
        <v>244</v>
      </c>
      <c r="D38" s="102" t="s">
        <v>195</v>
      </c>
      <c r="E38" s="103">
        <v>0</v>
      </c>
      <c r="F38" s="103">
        <v>0</v>
      </c>
      <c r="G38" s="141"/>
      <c r="H38" s="104"/>
      <c r="I38" s="138"/>
      <c r="J38" s="138"/>
      <c r="K38" s="138">
        <v>325675.90000000002</v>
      </c>
      <c r="L38" s="105"/>
      <c r="M38" s="106"/>
      <c r="N38" s="107">
        <v>73710</v>
      </c>
      <c r="O38" s="108">
        <v>20160930</v>
      </c>
      <c r="P38" s="108"/>
      <c r="Q38" s="108"/>
      <c r="R38" s="109">
        <v>223</v>
      </c>
    </row>
    <row r="39" spans="1:18" ht="24" customHeight="1" x14ac:dyDescent="0.2">
      <c r="A39" s="336" t="s">
        <v>365</v>
      </c>
      <c r="B39" s="100" t="s">
        <v>364</v>
      </c>
      <c r="C39" s="101">
        <v>244</v>
      </c>
      <c r="D39" s="102" t="s">
        <v>195</v>
      </c>
      <c r="E39" s="103">
        <v>0</v>
      </c>
      <c r="F39" s="103">
        <v>0</v>
      </c>
      <c r="G39" s="141"/>
      <c r="H39" s="104"/>
      <c r="I39" s="138"/>
      <c r="J39" s="138"/>
      <c r="K39" s="138">
        <v>18000</v>
      </c>
      <c r="L39" s="105"/>
      <c r="M39" s="106"/>
      <c r="N39" s="107">
        <v>73710</v>
      </c>
      <c r="O39" s="108">
        <v>20160930</v>
      </c>
      <c r="P39" s="108"/>
      <c r="Q39" s="108"/>
      <c r="R39" s="109">
        <v>223</v>
      </c>
    </row>
    <row r="40" spans="1:18" ht="12" customHeight="1" x14ac:dyDescent="0.2">
      <c r="A40" s="336" t="s">
        <v>326</v>
      </c>
      <c r="B40" s="100" t="s">
        <v>205</v>
      </c>
      <c r="C40" s="101">
        <v>851</v>
      </c>
      <c r="D40" s="102" t="s">
        <v>195</v>
      </c>
      <c r="E40" s="103">
        <v>0</v>
      </c>
      <c r="F40" s="103">
        <v>0</v>
      </c>
      <c r="G40" s="141"/>
      <c r="H40" s="104"/>
      <c r="I40" s="138"/>
      <c r="J40" s="138"/>
      <c r="K40" s="138"/>
      <c r="L40" s="105"/>
      <c r="M40" s="106"/>
      <c r="N40" s="107">
        <v>73710</v>
      </c>
      <c r="O40" s="108">
        <v>20160930</v>
      </c>
      <c r="P40" s="108"/>
      <c r="Q40" s="108"/>
      <c r="R40" s="109">
        <v>223</v>
      </c>
    </row>
    <row r="41" spans="1:18" ht="13.5" customHeight="1" x14ac:dyDescent="0.2">
      <c r="A41" s="336" t="s">
        <v>325</v>
      </c>
      <c r="B41" s="100" t="s">
        <v>205</v>
      </c>
      <c r="C41" s="101">
        <v>853</v>
      </c>
      <c r="D41" s="102" t="s">
        <v>195</v>
      </c>
      <c r="E41" s="103">
        <v>0</v>
      </c>
      <c r="F41" s="103">
        <v>0</v>
      </c>
      <c r="G41" s="141"/>
      <c r="H41" s="104"/>
      <c r="I41" s="138"/>
      <c r="J41" s="138"/>
      <c r="K41" s="138"/>
      <c r="L41" s="105"/>
      <c r="M41" s="106"/>
      <c r="N41" s="107">
        <v>73710</v>
      </c>
      <c r="O41" s="108">
        <v>20160930</v>
      </c>
      <c r="P41" s="108"/>
      <c r="Q41" s="108"/>
      <c r="R41" s="109">
        <v>223</v>
      </c>
    </row>
    <row r="42" spans="1:18" ht="30" customHeight="1" x14ac:dyDescent="0.2">
      <c r="A42" s="336" t="s">
        <v>206</v>
      </c>
      <c r="B42" s="100" t="s">
        <v>207</v>
      </c>
      <c r="C42" s="101">
        <v>244</v>
      </c>
      <c r="D42" s="102" t="s">
        <v>195</v>
      </c>
      <c r="E42" s="103">
        <v>0</v>
      </c>
      <c r="F42" s="103">
        <v>0</v>
      </c>
      <c r="G42" s="141"/>
      <c r="H42" s="104"/>
      <c r="I42" s="138"/>
      <c r="J42" s="138"/>
      <c r="K42" s="138">
        <v>111680</v>
      </c>
      <c r="L42" s="105"/>
      <c r="M42" s="106"/>
      <c r="N42" s="107">
        <v>98872</v>
      </c>
      <c r="O42" s="108">
        <v>20160930</v>
      </c>
      <c r="P42" s="108"/>
      <c r="Q42" s="108"/>
      <c r="R42" s="109">
        <v>226</v>
      </c>
    </row>
    <row r="43" spans="1:18" ht="42" customHeight="1" x14ac:dyDescent="0.2">
      <c r="A43" s="336" t="s">
        <v>208</v>
      </c>
      <c r="B43" s="100" t="s">
        <v>209</v>
      </c>
      <c r="C43" s="101">
        <v>244</v>
      </c>
      <c r="D43" s="102" t="s">
        <v>195</v>
      </c>
      <c r="E43" s="103">
        <v>0</v>
      </c>
      <c r="F43" s="103">
        <v>0</v>
      </c>
      <c r="G43" s="141"/>
      <c r="H43" s="104"/>
      <c r="I43" s="138"/>
      <c r="J43" s="138"/>
      <c r="K43" s="138">
        <v>596190</v>
      </c>
      <c r="L43" s="105"/>
      <c r="M43" s="106"/>
      <c r="N43" s="107">
        <v>219699</v>
      </c>
      <c r="O43" s="108">
        <v>20160930</v>
      </c>
      <c r="P43" s="108"/>
      <c r="Q43" s="108"/>
      <c r="R43" s="109">
        <v>340</v>
      </c>
    </row>
    <row r="44" spans="1:18" ht="13.5" customHeight="1" x14ac:dyDescent="0.2">
      <c r="A44" s="336" t="s">
        <v>316</v>
      </c>
      <c r="B44" s="100" t="s">
        <v>315</v>
      </c>
      <c r="C44" s="101">
        <v>244</v>
      </c>
      <c r="D44" s="102" t="s">
        <v>195</v>
      </c>
      <c r="E44" s="103">
        <v>0</v>
      </c>
      <c r="F44" s="103">
        <v>0</v>
      </c>
      <c r="G44" s="141"/>
      <c r="H44" s="104"/>
      <c r="I44" s="138"/>
      <c r="J44" s="138"/>
      <c r="K44" s="138"/>
      <c r="L44" s="105"/>
      <c r="M44" s="106"/>
      <c r="N44" s="107">
        <v>219699</v>
      </c>
      <c r="O44" s="108">
        <v>20160930</v>
      </c>
      <c r="P44" s="108"/>
      <c r="Q44" s="108"/>
      <c r="R44" s="109">
        <v>340</v>
      </c>
    </row>
    <row r="45" spans="1:18" ht="27" customHeight="1" x14ac:dyDescent="0.2">
      <c r="A45" s="336" t="s">
        <v>323</v>
      </c>
      <c r="B45" s="100" t="s">
        <v>322</v>
      </c>
      <c r="C45" s="101">
        <v>831</v>
      </c>
      <c r="D45" s="102" t="s">
        <v>195</v>
      </c>
      <c r="E45" s="103">
        <v>0</v>
      </c>
      <c r="F45" s="103">
        <v>0</v>
      </c>
      <c r="G45" s="141"/>
      <c r="H45" s="104"/>
      <c r="I45" s="138"/>
      <c r="J45" s="138"/>
      <c r="K45" s="138"/>
      <c r="L45" s="105"/>
      <c r="M45" s="106"/>
      <c r="N45" s="107">
        <v>219699</v>
      </c>
      <c r="O45" s="108">
        <v>20160930</v>
      </c>
      <c r="P45" s="108"/>
      <c r="Q45" s="108"/>
      <c r="R45" s="109">
        <v>340</v>
      </c>
    </row>
    <row r="46" spans="1:18" x14ac:dyDescent="0.2">
      <c r="A46" s="65"/>
      <c r="B46" s="65"/>
      <c r="C46" s="65"/>
      <c r="D46" s="65"/>
      <c r="E46" s="290" t="s">
        <v>210</v>
      </c>
      <c r="F46" s="111"/>
      <c r="G46" s="140"/>
      <c r="H46" s="112" t="s">
        <v>211</v>
      </c>
      <c r="I46" s="139"/>
      <c r="J46" s="140">
        <f>SUM(J37:J45)</f>
        <v>1051545.8999999999</v>
      </c>
      <c r="K46" s="140">
        <f>SUM(K37:K45)</f>
        <v>1051545.8999999999</v>
      </c>
      <c r="L46" s="113"/>
      <c r="M46" s="65"/>
      <c r="N46" s="65">
        <v>998521.94</v>
      </c>
      <c r="O46" s="113"/>
      <c r="P46" s="113"/>
      <c r="Q46" s="113"/>
      <c r="R46" s="113"/>
    </row>
    <row r="47" spans="1:18" ht="13.5" thickBot="1" x14ac:dyDescent="0.25">
      <c r="A47" s="65"/>
      <c r="B47" s="65"/>
      <c r="C47" s="65"/>
      <c r="D47" s="65"/>
      <c r="E47" s="69"/>
      <c r="F47" s="69"/>
      <c r="G47" s="69"/>
      <c r="H47" s="66"/>
      <c r="I47" s="69"/>
      <c r="J47" s="69"/>
      <c r="K47" s="69"/>
      <c r="L47" s="113"/>
      <c r="M47" s="65"/>
      <c r="N47" s="65"/>
      <c r="O47" s="113"/>
      <c r="P47" s="113"/>
      <c r="Q47" s="113"/>
      <c r="R47" s="113"/>
    </row>
    <row r="48" spans="1:18" x14ac:dyDescent="0.2">
      <c r="A48" s="114" t="s">
        <v>329</v>
      </c>
      <c r="B48" s="69"/>
      <c r="C48" s="115" t="s">
        <v>328</v>
      </c>
      <c r="D48" s="66"/>
      <c r="E48" s="65"/>
      <c r="F48" s="69"/>
      <c r="G48" s="65"/>
      <c r="H48" s="65"/>
      <c r="I48" s="66"/>
      <c r="J48" s="110" t="s">
        <v>212</v>
      </c>
      <c r="K48" s="116">
        <v>1</v>
      </c>
      <c r="L48" s="66"/>
      <c r="M48" s="66"/>
      <c r="N48" s="66"/>
      <c r="O48" s="66"/>
      <c r="P48" s="66"/>
      <c r="Q48" s="66"/>
      <c r="R48" s="66"/>
    </row>
    <row r="49" spans="1:18" ht="13.5" thickBot="1" x14ac:dyDescent="0.25">
      <c r="A49" s="65"/>
      <c r="B49" s="85" t="s">
        <v>75</v>
      </c>
      <c r="C49" s="85" t="s">
        <v>213</v>
      </c>
      <c r="D49" s="80"/>
      <c r="E49" s="80"/>
      <c r="F49" s="66"/>
      <c r="G49" s="65"/>
      <c r="H49" s="65"/>
      <c r="I49" s="66"/>
      <c r="J49" s="110" t="s">
        <v>214</v>
      </c>
      <c r="K49" s="117">
        <v>1</v>
      </c>
      <c r="L49" s="66"/>
      <c r="M49" s="66"/>
      <c r="N49" s="66"/>
      <c r="O49" s="66"/>
      <c r="P49" s="66"/>
      <c r="Q49" s="66"/>
      <c r="R49" s="66"/>
    </row>
    <row r="50" spans="1:18" ht="13.5" thickBot="1" x14ac:dyDescent="0.25">
      <c r="A50" s="114" t="s">
        <v>215</v>
      </c>
      <c r="B50" s="69"/>
      <c r="C50" s="115"/>
      <c r="D50" s="66"/>
      <c r="E50" s="66"/>
      <c r="F50" s="66"/>
      <c r="G50" s="66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x14ac:dyDescent="0.2">
      <c r="A51" s="65"/>
      <c r="B51" s="85" t="s">
        <v>75</v>
      </c>
      <c r="C51" s="85" t="s">
        <v>216</v>
      </c>
      <c r="D51" s="80"/>
      <c r="E51" s="118"/>
      <c r="F51" s="115"/>
      <c r="G51" s="119"/>
      <c r="H51" s="120" t="s">
        <v>217</v>
      </c>
      <c r="I51" s="120"/>
      <c r="J51" s="120"/>
      <c r="K51" s="121"/>
      <c r="L51" s="66"/>
      <c r="M51" s="66"/>
      <c r="N51" s="66"/>
      <c r="O51" s="66"/>
      <c r="P51" s="66"/>
      <c r="Q51" s="66"/>
      <c r="R51" s="66"/>
    </row>
    <row r="52" spans="1:18" x14ac:dyDescent="0.2">
      <c r="A52" s="122" t="s">
        <v>218</v>
      </c>
      <c r="B52" s="69" t="s">
        <v>245</v>
      </c>
      <c r="C52" s="69"/>
      <c r="D52" s="69"/>
      <c r="E52" s="123" t="s">
        <v>250</v>
      </c>
      <c r="F52" s="123" t="s">
        <v>251</v>
      </c>
      <c r="G52" s="124"/>
      <c r="H52" s="125"/>
      <c r="I52" s="126" t="s">
        <v>219</v>
      </c>
      <c r="J52" s="125"/>
      <c r="K52" s="127"/>
      <c r="L52" s="66"/>
      <c r="M52" s="66"/>
      <c r="N52" s="66"/>
      <c r="O52" s="66"/>
      <c r="P52" s="66"/>
      <c r="Q52" s="66"/>
      <c r="R52" s="66"/>
    </row>
    <row r="53" spans="1:18" ht="22.5" x14ac:dyDescent="0.2">
      <c r="A53" s="65"/>
      <c r="B53" s="85" t="s">
        <v>220</v>
      </c>
      <c r="C53" s="85" t="s">
        <v>75</v>
      </c>
      <c r="D53" s="85"/>
      <c r="E53" s="85" t="s">
        <v>222</v>
      </c>
      <c r="F53" s="128" t="s">
        <v>221</v>
      </c>
      <c r="G53" s="261" t="s">
        <v>223</v>
      </c>
      <c r="H53" s="70"/>
      <c r="I53" s="113"/>
      <c r="J53" s="67"/>
      <c r="K53" s="129"/>
      <c r="L53" s="66"/>
      <c r="M53" s="66"/>
      <c r="N53" s="66"/>
      <c r="O53" s="66"/>
      <c r="P53" s="66"/>
      <c r="Q53" s="66"/>
      <c r="R53" s="66"/>
    </row>
    <row r="54" spans="1:18" x14ac:dyDescent="0.2">
      <c r="A54" s="65"/>
      <c r="B54" s="69"/>
      <c r="C54" s="69"/>
      <c r="D54" s="69"/>
      <c r="E54" s="67"/>
      <c r="F54" s="67"/>
      <c r="G54" s="130"/>
      <c r="H54" s="131" t="s">
        <v>282</v>
      </c>
      <c r="I54" s="132"/>
      <c r="J54" s="80"/>
      <c r="K54" s="129"/>
      <c r="L54" s="66"/>
      <c r="M54" s="66"/>
      <c r="N54" s="66"/>
      <c r="O54" s="66"/>
      <c r="P54" s="66"/>
      <c r="Q54" s="66"/>
      <c r="R54" s="66"/>
    </row>
    <row r="55" spans="1:18" x14ac:dyDescent="0.2">
      <c r="A55" s="65"/>
      <c r="B55" s="69"/>
      <c r="C55" s="69"/>
      <c r="D55" s="69"/>
      <c r="E55" s="67"/>
      <c r="F55" s="67"/>
      <c r="G55" s="130" t="s">
        <v>252</v>
      </c>
      <c r="H55" s="133"/>
      <c r="I55" s="113"/>
      <c r="J55" s="67"/>
      <c r="K55" s="129"/>
      <c r="L55" s="66"/>
      <c r="M55" s="66"/>
      <c r="N55" s="66"/>
      <c r="O55" s="66"/>
      <c r="P55" s="66"/>
      <c r="Q55" s="66"/>
      <c r="R55" s="66"/>
    </row>
    <row r="56" spans="1:18" ht="13.5" thickBot="1" x14ac:dyDescent="0.25">
      <c r="A56" s="65"/>
      <c r="B56" s="123"/>
      <c r="C56" s="69"/>
      <c r="D56" s="69"/>
      <c r="E56" s="67"/>
      <c r="F56" s="67"/>
      <c r="G56" s="134"/>
      <c r="H56" s="135"/>
      <c r="I56" s="136"/>
      <c r="J56" s="136"/>
      <c r="K56" s="137"/>
      <c r="L56" s="66"/>
      <c r="M56" s="66"/>
      <c r="N56" s="66"/>
      <c r="O56" s="66"/>
      <c r="P56" s="66"/>
      <c r="Q56" s="66"/>
      <c r="R56" s="66"/>
    </row>
  </sheetData>
  <mergeCells count="19">
    <mergeCell ref="F8:K8"/>
    <mergeCell ref="G9:K9"/>
    <mergeCell ref="F10:K10"/>
    <mergeCell ref="F11:K11"/>
    <mergeCell ref="F13:G13"/>
    <mergeCell ref="J13:K13"/>
    <mergeCell ref="A18:J18"/>
    <mergeCell ref="A17:K17"/>
    <mergeCell ref="A16:K16"/>
    <mergeCell ref="A34:A35"/>
    <mergeCell ref="B34:B35"/>
    <mergeCell ref="C34:C35"/>
    <mergeCell ref="E34:E35"/>
    <mergeCell ref="F34:G34"/>
    <mergeCell ref="H34:I34"/>
    <mergeCell ref="J34:K34"/>
    <mergeCell ref="K22:K23"/>
    <mergeCell ref="B23:H24"/>
    <mergeCell ref="C25:E25"/>
  </mergeCells>
  <pageMargins left="0.70866141732283472" right="0.70866141732283472" top="0.39370078740157483" bottom="0.39370078740157483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F4" sqref="F4"/>
    </sheetView>
  </sheetViews>
  <sheetFormatPr defaultRowHeight="15" x14ac:dyDescent="0.25"/>
  <cols>
    <col min="2" max="2" width="16.140625" customWidth="1"/>
    <col min="3" max="3" width="13.5703125" customWidth="1"/>
    <col min="5" max="5" width="16.140625" customWidth="1"/>
    <col min="6" max="6" width="17.140625" customWidth="1"/>
  </cols>
  <sheetData>
    <row r="2" spans="2:6" x14ac:dyDescent="0.25">
      <c r="B2" s="256" t="s">
        <v>22</v>
      </c>
      <c r="C2" s="250"/>
      <c r="E2" s="256" t="s">
        <v>292</v>
      </c>
      <c r="F2" s="250"/>
    </row>
    <row r="3" spans="2:6" x14ac:dyDescent="0.25">
      <c r="B3" s="250" t="s">
        <v>289</v>
      </c>
      <c r="C3" s="251">
        <f>'211'!J51+'213'!D75+'290'!E33+'221.223'!F67+'221.223'!F25+'225.226'!E81+'225.226'!E17+'310'!E22+'340'!E21+'290'!E11</f>
        <v>4972019.5207400005</v>
      </c>
      <c r="E3" s="250" t="s">
        <v>289</v>
      </c>
      <c r="F3" s="251">
        <f>'221.223'!F65+'225.226'!E13+'225.226'!E14+'225.226'!E15</f>
        <v>198880.37</v>
      </c>
    </row>
    <row r="4" spans="2:6" x14ac:dyDescent="0.25">
      <c r="B4" s="250" t="s">
        <v>290</v>
      </c>
      <c r="C4" s="270">
        <f>'211'!J25+'213'!E32+'221.223'!F14+'221.223'!F55+'225.226'!D50+'310'!E11+'212'!F14+'340'!E31</f>
        <v>37855541.240000002</v>
      </c>
      <c r="E4" s="250" t="s">
        <v>290</v>
      </c>
      <c r="F4" s="251">
        <v>0</v>
      </c>
    </row>
    <row r="5" spans="2:6" x14ac:dyDescent="0.25">
      <c r="B5" s="250" t="s">
        <v>291</v>
      </c>
      <c r="C5" s="270">
        <f>'225.226'!D64+'340'!E11+'221.223'!F79+'221.223'!F36+'225.226'!D38</f>
        <v>1051545.8999999999</v>
      </c>
      <c r="E5" s="250" t="s">
        <v>291</v>
      </c>
      <c r="F5" s="270">
        <f>'221.223'!F34+'221.223'!F76+'225.226'!D60</f>
        <v>325675.89999999997</v>
      </c>
    </row>
    <row r="6" spans="2:6" x14ac:dyDescent="0.25">
      <c r="B6" s="253" t="s">
        <v>293</v>
      </c>
      <c r="C6" s="255">
        <f>C3+C4+C5</f>
        <v>43879106.660740003</v>
      </c>
      <c r="D6" s="254"/>
      <c r="E6" s="253" t="s">
        <v>293</v>
      </c>
      <c r="F6" s="255">
        <f>F3+F4+F5</f>
        <v>524556.27</v>
      </c>
    </row>
    <row r="7" spans="2:6" x14ac:dyDescent="0.25">
      <c r="C7" s="333"/>
      <c r="E7" s="252"/>
      <c r="F7" s="251"/>
    </row>
    <row r="8" spans="2:6" x14ac:dyDescent="0.25">
      <c r="E8" s="252"/>
      <c r="F8" s="251"/>
    </row>
    <row r="9" spans="2:6" x14ac:dyDescent="0.25">
      <c r="E9" s="252"/>
      <c r="F9" s="251"/>
    </row>
    <row r="10" spans="2:6" x14ac:dyDescent="0.25">
      <c r="E10" s="253" t="s">
        <v>294</v>
      </c>
      <c r="F10" s="255">
        <f>F7+F8+F9+F6</f>
        <v>524556.27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topLeftCell="A10" zoomScaleNormal="100" zoomScaleSheetLayoutView="100" workbookViewId="0">
      <selection activeCell="B10" sqref="B10"/>
    </sheetView>
  </sheetViews>
  <sheetFormatPr defaultRowHeight="15" x14ac:dyDescent="0.25"/>
  <cols>
    <col min="1" max="1" width="6" bestFit="1" customWidth="1"/>
    <col min="2" max="2" width="75.85546875" customWidth="1"/>
    <col min="3" max="3" width="22.140625" customWidth="1"/>
  </cols>
  <sheetData>
    <row r="1" spans="1:3" x14ac:dyDescent="0.25">
      <c r="C1" s="9" t="s">
        <v>72</v>
      </c>
    </row>
    <row r="2" spans="1:3" x14ac:dyDescent="0.25">
      <c r="A2" s="403" t="s">
        <v>372</v>
      </c>
      <c r="B2" s="403"/>
      <c r="C2" s="403"/>
    </row>
    <row r="3" spans="1:3" x14ac:dyDescent="0.25">
      <c r="A3" s="404"/>
      <c r="B3" s="404"/>
      <c r="C3" s="404"/>
    </row>
    <row r="4" spans="1:3" x14ac:dyDescent="0.25">
      <c r="A4" s="268" t="s">
        <v>0</v>
      </c>
      <c r="B4" s="268" t="s">
        <v>1</v>
      </c>
      <c r="C4" s="268" t="s">
        <v>276</v>
      </c>
    </row>
    <row r="5" spans="1:3" x14ac:dyDescent="0.25">
      <c r="A5" s="268">
        <v>1</v>
      </c>
      <c r="B5" s="268">
        <v>2</v>
      </c>
      <c r="C5" s="268">
        <v>3</v>
      </c>
    </row>
    <row r="6" spans="1:3" x14ac:dyDescent="0.25">
      <c r="A6" s="267"/>
      <c r="B6" s="267" t="s">
        <v>2</v>
      </c>
      <c r="C6" s="354">
        <f>44449152.39+11119686.22+153036.38</f>
        <v>55721874.990000002</v>
      </c>
    </row>
    <row r="7" spans="1:3" x14ac:dyDescent="0.25">
      <c r="A7" s="401"/>
      <c r="B7" s="3" t="s">
        <v>3</v>
      </c>
      <c r="C7" s="405">
        <f>32608107.48+11119686.22</f>
        <v>43727793.700000003</v>
      </c>
    </row>
    <row r="8" spans="1:3" x14ac:dyDescent="0.25">
      <c r="A8" s="401"/>
      <c r="B8" s="3" t="s">
        <v>4</v>
      </c>
      <c r="C8" s="405"/>
    </row>
    <row r="9" spans="1:3" x14ac:dyDescent="0.25">
      <c r="A9" s="401"/>
      <c r="B9" s="4" t="s">
        <v>5</v>
      </c>
      <c r="C9" s="402">
        <v>7304673.5899999999</v>
      </c>
    </row>
    <row r="10" spans="1:3" x14ac:dyDescent="0.25">
      <c r="A10" s="401"/>
      <c r="B10" s="4" t="s">
        <v>6</v>
      </c>
      <c r="C10" s="402"/>
    </row>
    <row r="11" spans="1:3" x14ac:dyDescent="0.25">
      <c r="A11" s="267"/>
      <c r="B11" s="5" t="s">
        <v>7</v>
      </c>
      <c r="C11" s="354">
        <v>1822885.04</v>
      </c>
    </row>
    <row r="12" spans="1:3" x14ac:dyDescent="0.25">
      <c r="A12" s="401"/>
      <c r="B12" s="4" t="s">
        <v>5</v>
      </c>
      <c r="C12" s="402">
        <v>8982.19</v>
      </c>
    </row>
    <row r="13" spans="1:3" x14ac:dyDescent="0.25">
      <c r="A13" s="401"/>
      <c r="B13" s="4" t="s">
        <v>6</v>
      </c>
      <c r="C13" s="402"/>
    </row>
    <row r="14" spans="1:3" x14ac:dyDescent="0.25">
      <c r="A14" s="267"/>
      <c r="B14" s="267" t="s">
        <v>8</v>
      </c>
      <c r="C14" s="354">
        <f>C15+C22+C23</f>
        <v>478464.05000000005</v>
      </c>
    </row>
    <row r="15" spans="1:3" x14ac:dyDescent="0.25">
      <c r="A15" s="401"/>
      <c r="B15" s="3" t="s">
        <v>3</v>
      </c>
      <c r="C15" s="402">
        <f>C17</f>
        <v>290707.89</v>
      </c>
    </row>
    <row r="16" spans="1:3" x14ac:dyDescent="0.25">
      <c r="A16" s="401"/>
      <c r="B16" s="3" t="s">
        <v>9</v>
      </c>
      <c r="C16" s="402"/>
    </row>
    <row r="17" spans="1:3" x14ac:dyDescent="0.25">
      <c r="A17" s="401"/>
      <c r="B17" s="6" t="s">
        <v>5</v>
      </c>
      <c r="C17" s="402">
        <v>290707.89</v>
      </c>
    </row>
    <row r="18" spans="1:3" x14ac:dyDescent="0.25">
      <c r="A18" s="401"/>
      <c r="B18" s="6" t="s">
        <v>10</v>
      </c>
      <c r="C18" s="402"/>
    </row>
    <row r="19" spans="1:3" x14ac:dyDescent="0.25">
      <c r="A19" s="267"/>
      <c r="B19" s="267"/>
      <c r="C19" s="354"/>
    </row>
    <row r="20" spans="1:3" ht="30" x14ac:dyDescent="0.25">
      <c r="A20" s="267"/>
      <c r="B20" s="6" t="s">
        <v>11</v>
      </c>
      <c r="C20" s="354"/>
    </row>
    <row r="21" spans="1:3" x14ac:dyDescent="0.25">
      <c r="A21" s="267"/>
      <c r="B21" s="3" t="s">
        <v>12</v>
      </c>
      <c r="C21" s="354"/>
    </row>
    <row r="22" spans="1:3" x14ac:dyDescent="0.25">
      <c r="A22" s="267"/>
      <c r="B22" s="3" t="s">
        <v>13</v>
      </c>
      <c r="C22" s="354">
        <v>187737.39</v>
      </c>
    </row>
    <row r="23" spans="1:3" x14ac:dyDescent="0.25">
      <c r="A23" s="267"/>
      <c r="B23" s="3" t="s">
        <v>14</v>
      </c>
      <c r="C23" s="354">
        <v>18.77</v>
      </c>
    </row>
    <row r="24" spans="1:3" x14ac:dyDescent="0.25">
      <c r="A24" s="267"/>
      <c r="B24" s="267" t="s">
        <v>15</v>
      </c>
      <c r="C24" s="354">
        <f>C27</f>
        <v>1062755.8</v>
      </c>
    </row>
    <row r="25" spans="1:3" x14ac:dyDescent="0.25">
      <c r="A25" s="401"/>
      <c r="B25" s="3" t="s">
        <v>3</v>
      </c>
      <c r="C25" s="402"/>
    </row>
    <row r="26" spans="1:3" x14ac:dyDescent="0.25">
      <c r="A26" s="401"/>
      <c r="B26" s="3" t="s">
        <v>16</v>
      </c>
      <c r="C26" s="402"/>
    </row>
    <row r="27" spans="1:3" x14ac:dyDescent="0.25">
      <c r="A27" s="267"/>
      <c r="B27" s="3" t="s">
        <v>17</v>
      </c>
      <c r="C27" s="354">
        <f>642324.52+420431.28</f>
        <v>1062755.8</v>
      </c>
    </row>
    <row r="28" spans="1:3" x14ac:dyDescent="0.25">
      <c r="A28" s="401"/>
      <c r="B28" s="4" t="s">
        <v>5</v>
      </c>
      <c r="C28" s="402">
        <f>179289.16+338622.4</f>
        <v>517911.56000000006</v>
      </c>
    </row>
    <row r="29" spans="1:3" x14ac:dyDescent="0.25">
      <c r="A29" s="401"/>
      <c r="B29" s="4" t="s">
        <v>18</v>
      </c>
      <c r="C29" s="402"/>
    </row>
    <row r="30" spans="1:3" x14ac:dyDescent="0.25">
      <c r="C30" s="13"/>
    </row>
  </sheetData>
  <mergeCells count="15">
    <mergeCell ref="A28:A29"/>
    <mergeCell ref="C28:C29"/>
    <mergeCell ref="A2:C3"/>
    <mergeCell ref="A15:A16"/>
    <mergeCell ref="C15:C16"/>
    <mergeCell ref="A17:A18"/>
    <mergeCell ref="C17:C18"/>
    <mergeCell ref="A25:A26"/>
    <mergeCell ref="C25:C26"/>
    <mergeCell ref="A7:A8"/>
    <mergeCell ref="C7:C8"/>
    <mergeCell ref="A9:A10"/>
    <mergeCell ref="C9:C10"/>
    <mergeCell ref="A12:A13"/>
    <mergeCell ref="C12:C1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1"/>
  <sheetViews>
    <sheetView topLeftCell="A4" zoomScale="70" zoomScaleNormal="70" workbookViewId="0">
      <pane xSplit="3" ySplit="1" topLeftCell="D18" activePane="bottomRight" state="frozen"/>
      <selection activeCell="A4" sqref="A4"/>
      <selection pane="topRight" activeCell="D4" sqref="D4"/>
      <selection pane="bottomLeft" activeCell="A9" sqref="A9"/>
      <selection pane="bottomRight" activeCell="O41" sqref="O41"/>
    </sheetView>
  </sheetViews>
  <sheetFormatPr defaultRowHeight="15" x14ac:dyDescent="0.25"/>
  <cols>
    <col min="1" max="1" width="33.28515625" customWidth="1"/>
    <col min="4" max="6" width="14.28515625" customWidth="1"/>
    <col min="7" max="7" width="15.85546875" customWidth="1"/>
    <col min="8" max="8" width="14.7109375" customWidth="1"/>
    <col min="9" max="9" width="11" bestFit="1" customWidth="1"/>
    <col min="10" max="10" width="14.42578125" customWidth="1"/>
    <col min="15" max="15" width="13.5703125" customWidth="1"/>
    <col min="16" max="17" width="15.42578125" customWidth="1"/>
  </cols>
  <sheetData>
    <row r="4" spans="1:18" s="306" customFormat="1" x14ac:dyDescent="0.25">
      <c r="D4" s="307"/>
      <c r="E4" s="307"/>
      <c r="F4" s="307"/>
      <c r="R4" s="306" t="s">
        <v>71</v>
      </c>
    </row>
    <row r="5" spans="1:18" s="306" customFormat="1" ht="37.5" customHeight="1" x14ac:dyDescent="0.25">
      <c r="A5" s="416" t="s">
        <v>373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1:18" s="306" customFormat="1" ht="37.5" customHeight="1" x14ac:dyDescent="0.2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1:18" s="306" customFormat="1" ht="36" customHeight="1" x14ac:dyDescent="0.25">
      <c r="A7" s="409" t="s">
        <v>1</v>
      </c>
      <c r="B7" s="409" t="s">
        <v>19</v>
      </c>
      <c r="C7" s="409" t="s">
        <v>20</v>
      </c>
      <c r="D7" s="409" t="s">
        <v>21</v>
      </c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</row>
    <row r="8" spans="1:18" s="306" customFormat="1" x14ac:dyDescent="0.25">
      <c r="A8" s="409"/>
      <c r="B8" s="409"/>
      <c r="C8" s="409"/>
      <c r="D8" s="418"/>
      <c r="E8" s="419"/>
      <c r="F8" s="420"/>
      <c r="G8" s="410" t="s">
        <v>5</v>
      </c>
      <c r="H8" s="410"/>
      <c r="I8" s="410"/>
      <c r="J8" s="409"/>
      <c r="K8" s="409"/>
      <c r="L8" s="409"/>
      <c r="M8" s="409"/>
      <c r="N8" s="409"/>
      <c r="O8" s="409"/>
      <c r="P8" s="409"/>
      <c r="Q8" s="409"/>
      <c r="R8" s="409"/>
    </row>
    <row r="9" spans="1:18" s="306" customFormat="1" ht="122.25" customHeight="1" x14ac:dyDescent="0.25">
      <c r="A9" s="409"/>
      <c r="B9" s="409"/>
      <c r="C9" s="409"/>
      <c r="D9" s="414" t="s">
        <v>22</v>
      </c>
      <c r="E9" s="414"/>
      <c r="F9" s="414"/>
      <c r="G9" s="414" t="s">
        <v>23</v>
      </c>
      <c r="H9" s="414"/>
      <c r="I9" s="414"/>
      <c r="J9" s="421" t="s">
        <v>330</v>
      </c>
      <c r="K9" s="421"/>
      <c r="L9" s="421"/>
      <c r="M9" s="409" t="s">
        <v>25</v>
      </c>
      <c r="N9" s="414" t="s">
        <v>26</v>
      </c>
      <c r="O9" s="414" t="s">
        <v>27</v>
      </c>
      <c r="P9" s="414"/>
      <c r="Q9" s="414"/>
      <c r="R9" s="414"/>
    </row>
    <row r="10" spans="1:18" s="306" customFormat="1" ht="71.25" x14ac:dyDescent="0.25">
      <c r="A10" s="409"/>
      <c r="B10" s="409"/>
      <c r="C10" s="409"/>
      <c r="D10" s="308" t="s">
        <v>331</v>
      </c>
      <c r="E10" s="309" t="s">
        <v>332</v>
      </c>
      <c r="F10" s="309" t="s">
        <v>333</v>
      </c>
      <c r="G10" s="309" t="s">
        <v>331</v>
      </c>
      <c r="H10" s="309" t="s">
        <v>332</v>
      </c>
      <c r="I10" s="309" t="s">
        <v>333</v>
      </c>
      <c r="J10" s="309" t="s">
        <v>331</v>
      </c>
      <c r="K10" s="309" t="s">
        <v>332</v>
      </c>
      <c r="L10" s="309" t="s">
        <v>333</v>
      </c>
      <c r="M10" s="409"/>
      <c r="N10" s="414"/>
      <c r="O10" s="308" t="s">
        <v>331</v>
      </c>
      <c r="P10" s="309" t="s">
        <v>332</v>
      </c>
      <c r="Q10" s="309" t="s">
        <v>333</v>
      </c>
      <c r="R10" s="310" t="s">
        <v>28</v>
      </c>
    </row>
    <row r="11" spans="1:18" s="306" customFormat="1" x14ac:dyDescent="0.25">
      <c r="A11" s="311">
        <v>1</v>
      </c>
      <c r="B11" s="311">
        <v>2</v>
      </c>
      <c r="C11" s="311">
        <v>3</v>
      </c>
      <c r="D11" s="310">
        <v>4</v>
      </c>
      <c r="E11" s="310">
        <v>5</v>
      </c>
      <c r="F11" s="310">
        <v>6</v>
      </c>
      <c r="G11" s="311">
        <v>7</v>
      </c>
      <c r="H11" s="311">
        <v>8</v>
      </c>
      <c r="I11" s="311">
        <v>9</v>
      </c>
      <c r="J11" s="311">
        <v>10</v>
      </c>
      <c r="K11" s="311">
        <v>11</v>
      </c>
      <c r="L11" s="311">
        <v>12</v>
      </c>
      <c r="M11" s="311">
        <v>13</v>
      </c>
      <c r="N11" s="311">
        <v>14</v>
      </c>
      <c r="O11" s="311">
        <v>15</v>
      </c>
      <c r="P11" s="311">
        <v>16</v>
      </c>
      <c r="Q11" s="311">
        <v>17</v>
      </c>
      <c r="R11" s="311">
        <v>16</v>
      </c>
    </row>
    <row r="12" spans="1:18" s="306" customFormat="1" x14ac:dyDescent="0.25">
      <c r="A12" s="320" t="s">
        <v>29</v>
      </c>
      <c r="B12" s="311">
        <v>100</v>
      </c>
      <c r="C12" s="311" t="s">
        <v>30</v>
      </c>
      <c r="D12" s="312">
        <f>D15+D13+D21+D22</f>
        <v>43662606.530000001</v>
      </c>
      <c r="E12" s="312">
        <f>E15+E13+E21+E22</f>
        <v>5450376.3200000003</v>
      </c>
      <c r="F12" s="312">
        <f>F15+F13+F21+F22</f>
        <v>4770056.32</v>
      </c>
      <c r="G12" s="312">
        <f>G15</f>
        <v>37855541.310000002</v>
      </c>
      <c r="H12" s="312">
        <f>H15</f>
        <v>694857</v>
      </c>
      <c r="I12" s="312">
        <f>I15</f>
        <v>14537</v>
      </c>
      <c r="J12" s="312">
        <f>J21</f>
        <v>1051545.8999999999</v>
      </c>
      <c r="K12" s="312">
        <f>K21</f>
        <v>0</v>
      </c>
      <c r="L12" s="312">
        <f>L21</f>
        <v>0</v>
      </c>
      <c r="M12" s="312"/>
      <c r="N12" s="312"/>
      <c r="O12" s="312">
        <f>O15+O22+O13</f>
        <v>4755519.32</v>
      </c>
      <c r="P12" s="312">
        <f>P15+P22+P13</f>
        <v>4755519.32</v>
      </c>
      <c r="Q12" s="312">
        <f>Q15+Q22+Q13</f>
        <v>4755519.32</v>
      </c>
      <c r="R12" s="312"/>
    </row>
    <row r="13" spans="1:18" s="306" customFormat="1" x14ac:dyDescent="0.25">
      <c r="A13" s="321" t="s">
        <v>5</v>
      </c>
      <c r="B13" s="409">
        <v>110</v>
      </c>
      <c r="C13" s="422">
        <v>121</v>
      </c>
      <c r="D13" s="413">
        <f>O13</f>
        <v>185133.32</v>
      </c>
      <c r="E13" s="413">
        <f>P13</f>
        <v>185133.32</v>
      </c>
      <c r="F13" s="413">
        <f>Q13</f>
        <v>185133.32</v>
      </c>
      <c r="G13" s="415" t="s">
        <v>30</v>
      </c>
      <c r="H13" s="415" t="s">
        <v>30</v>
      </c>
      <c r="I13" s="415" t="s">
        <v>30</v>
      </c>
      <c r="J13" s="415" t="s">
        <v>30</v>
      </c>
      <c r="K13" s="415" t="s">
        <v>30</v>
      </c>
      <c r="L13" s="415" t="s">
        <v>30</v>
      </c>
      <c r="M13" s="415" t="s">
        <v>30</v>
      </c>
      <c r="N13" s="415" t="s">
        <v>30</v>
      </c>
      <c r="O13" s="415">
        <v>185133.32</v>
      </c>
      <c r="P13" s="413">
        <f>O13</f>
        <v>185133.32</v>
      </c>
      <c r="Q13" s="413">
        <f>O13</f>
        <v>185133.32</v>
      </c>
      <c r="R13" s="415" t="s">
        <v>30</v>
      </c>
    </row>
    <row r="14" spans="1:18" s="306" customFormat="1" x14ac:dyDescent="0.25">
      <c r="A14" s="320" t="s">
        <v>87</v>
      </c>
      <c r="B14" s="409"/>
      <c r="C14" s="423"/>
      <c r="D14" s="413"/>
      <c r="E14" s="413"/>
      <c r="F14" s="413"/>
      <c r="G14" s="415"/>
      <c r="H14" s="415"/>
      <c r="I14" s="415"/>
      <c r="J14" s="415"/>
      <c r="K14" s="415"/>
      <c r="L14" s="415"/>
      <c r="M14" s="415"/>
      <c r="N14" s="415"/>
      <c r="O14" s="415"/>
      <c r="P14" s="413"/>
      <c r="Q14" s="413"/>
      <c r="R14" s="415"/>
    </row>
    <row r="15" spans="1:18" s="306" customFormat="1" x14ac:dyDescent="0.25">
      <c r="A15" s="322" t="s">
        <v>31</v>
      </c>
      <c r="B15" s="410">
        <v>120</v>
      </c>
      <c r="C15" s="422">
        <v>131</v>
      </c>
      <c r="D15" s="312">
        <f t="shared" ref="D15:I15" si="0">D17+D18+D16</f>
        <v>42065927.310000002</v>
      </c>
      <c r="E15" s="312">
        <f t="shared" si="0"/>
        <v>4905243</v>
      </c>
      <c r="F15" s="312">
        <f t="shared" si="0"/>
        <v>4224923</v>
      </c>
      <c r="G15" s="312">
        <f t="shared" si="0"/>
        <v>37855541.310000002</v>
      </c>
      <c r="H15" s="312">
        <f t="shared" si="0"/>
        <v>694857</v>
      </c>
      <c r="I15" s="312">
        <f t="shared" si="0"/>
        <v>14537</v>
      </c>
      <c r="J15" s="314" t="s">
        <v>30</v>
      </c>
      <c r="K15" s="314" t="s">
        <v>30</v>
      </c>
      <c r="L15" s="314" t="s">
        <v>30</v>
      </c>
      <c r="M15" s="314" t="s">
        <v>30</v>
      </c>
      <c r="N15" s="314"/>
      <c r="O15" s="312">
        <f>O18+O17</f>
        <v>4210386</v>
      </c>
      <c r="P15" s="312">
        <f>P18+P17</f>
        <v>4210386</v>
      </c>
      <c r="Q15" s="312">
        <f>Q18+Q17</f>
        <v>4210386</v>
      </c>
      <c r="R15" s="314"/>
    </row>
    <row r="16" spans="1:18" s="306" customFormat="1" ht="105" x14ac:dyDescent="0.25">
      <c r="A16" s="322" t="s">
        <v>88</v>
      </c>
      <c r="B16" s="411"/>
      <c r="C16" s="424"/>
      <c r="D16" s="312">
        <f>G16+J16+M16+N16+O16+R16</f>
        <v>37855541.310000002</v>
      </c>
      <c r="E16" s="312">
        <f>H16+K16+P16</f>
        <v>694857</v>
      </c>
      <c r="F16" s="312">
        <f>I16+L16+Q16</f>
        <v>14537</v>
      </c>
      <c r="G16" s="314">
        <f>37855541.31</f>
        <v>37855541.310000002</v>
      </c>
      <c r="H16" s="314">
        <f>629964+64893</f>
        <v>694857</v>
      </c>
      <c r="I16" s="314">
        <v>14537</v>
      </c>
      <c r="J16" s="314"/>
      <c r="K16" s="314"/>
      <c r="L16" s="314"/>
      <c r="M16" s="314"/>
      <c r="N16" s="314"/>
      <c r="O16" s="315"/>
      <c r="P16" s="314"/>
      <c r="Q16" s="315"/>
      <c r="R16" s="314"/>
    </row>
    <row r="17" spans="1:18" s="306" customFormat="1" ht="45" x14ac:dyDescent="0.25">
      <c r="A17" s="320" t="s">
        <v>89</v>
      </c>
      <c r="B17" s="411"/>
      <c r="C17" s="424"/>
      <c r="D17" s="312">
        <f>G17+J17+M17+N17+O17+R17</f>
        <v>3850386</v>
      </c>
      <c r="E17" s="312">
        <f>H17+K17+P17</f>
        <v>3850386</v>
      </c>
      <c r="F17" s="312">
        <f>I17+Q17</f>
        <v>3850386</v>
      </c>
      <c r="G17" s="315"/>
      <c r="H17" s="315"/>
      <c r="I17" s="315"/>
      <c r="J17" s="314"/>
      <c r="K17" s="314"/>
      <c r="L17" s="314"/>
      <c r="M17" s="314"/>
      <c r="N17" s="314"/>
      <c r="O17" s="314">
        <v>3850386</v>
      </c>
      <c r="P17" s="312">
        <f>O17</f>
        <v>3850386</v>
      </c>
      <c r="Q17" s="312">
        <f>O17</f>
        <v>3850386</v>
      </c>
      <c r="R17" s="314"/>
    </row>
    <row r="18" spans="1:18" s="306" customFormat="1" ht="30" x14ac:dyDescent="0.25">
      <c r="A18" s="322" t="s">
        <v>334</v>
      </c>
      <c r="B18" s="412"/>
      <c r="C18" s="310">
        <v>135</v>
      </c>
      <c r="D18" s="312">
        <f>G18+J18+M18+N18+O18+R18</f>
        <v>360000</v>
      </c>
      <c r="E18" s="312">
        <f>H18+K18+P18</f>
        <v>360000</v>
      </c>
      <c r="F18" s="312">
        <f>I18+Q18</f>
        <v>360000</v>
      </c>
      <c r="G18" s="315"/>
      <c r="H18" s="315"/>
      <c r="I18" s="315"/>
      <c r="J18" s="314"/>
      <c r="K18" s="314"/>
      <c r="L18" s="314"/>
      <c r="M18" s="314"/>
      <c r="N18" s="314"/>
      <c r="O18" s="314">
        <v>360000</v>
      </c>
      <c r="P18" s="312">
        <f>O18</f>
        <v>360000</v>
      </c>
      <c r="Q18" s="312">
        <f>O18</f>
        <v>360000</v>
      </c>
      <c r="R18" s="314"/>
    </row>
    <row r="19" spans="1:18" s="306" customFormat="1" ht="30" x14ac:dyDescent="0.25">
      <c r="A19" s="322" t="s">
        <v>32</v>
      </c>
      <c r="B19" s="311">
        <v>130</v>
      </c>
      <c r="C19" s="313"/>
      <c r="D19" s="312">
        <f>O19</f>
        <v>0</v>
      </c>
      <c r="E19" s="312">
        <f>P19</f>
        <v>0</v>
      </c>
      <c r="F19" s="312">
        <f>Q19</f>
        <v>0</v>
      </c>
      <c r="G19" s="314" t="s">
        <v>30</v>
      </c>
      <c r="H19" s="315"/>
      <c r="I19" s="315"/>
      <c r="J19" s="314" t="s">
        <v>30</v>
      </c>
      <c r="K19" s="314" t="s">
        <v>30</v>
      </c>
      <c r="L19" s="314" t="s">
        <v>30</v>
      </c>
      <c r="M19" s="314" t="s">
        <v>30</v>
      </c>
      <c r="N19" s="314" t="s">
        <v>30</v>
      </c>
      <c r="O19" s="315"/>
      <c r="P19" s="315"/>
      <c r="Q19" s="315"/>
      <c r="R19" s="314" t="s">
        <v>30</v>
      </c>
    </row>
    <row r="20" spans="1:18" s="306" customFormat="1" ht="75" x14ac:dyDescent="0.25">
      <c r="A20" s="322" t="s">
        <v>33</v>
      </c>
      <c r="B20" s="311">
        <v>140</v>
      </c>
      <c r="C20" s="313"/>
      <c r="D20" s="312">
        <f>O20</f>
        <v>0</v>
      </c>
      <c r="E20" s="312">
        <f>H20+P20</f>
        <v>0</v>
      </c>
      <c r="F20" s="312">
        <f>I20+Q20</f>
        <v>0</v>
      </c>
      <c r="G20" s="314" t="s">
        <v>30</v>
      </c>
      <c r="H20" s="315"/>
      <c r="I20" s="315"/>
      <c r="J20" s="314" t="s">
        <v>30</v>
      </c>
      <c r="K20" s="314" t="s">
        <v>30</v>
      </c>
      <c r="L20" s="314" t="s">
        <v>30</v>
      </c>
      <c r="M20" s="314" t="s">
        <v>30</v>
      </c>
      <c r="N20" s="314" t="s">
        <v>30</v>
      </c>
      <c r="O20" s="315"/>
      <c r="P20" s="315"/>
      <c r="Q20" s="315"/>
      <c r="R20" s="314" t="s">
        <v>30</v>
      </c>
    </row>
    <row r="21" spans="1:18" s="306" customFormat="1" ht="30" x14ac:dyDescent="0.25">
      <c r="A21" s="320" t="s">
        <v>34</v>
      </c>
      <c r="B21" s="311">
        <v>150</v>
      </c>
      <c r="C21" s="310">
        <v>152</v>
      </c>
      <c r="D21" s="312">
        <f>J21+M21</f>
        <v>1051545.8999999999</v>
      </c>
      <c r="E21" s="312">
        <f>K21</f>
        <v>0</v>
      </c>
      <c r="F21" s="312">
        <f>L21</f>
        <v>0</v>
      </c>
      <c r="G21" s="314" t="s">
        <v>30</v>
      </c>
      <c r="H21" s="315"/>
      <c r="I21" s="315"/>
      <c r="J21" s="314">
        <v>1051545.8999999999</v>
      </c>
      <c r="K21" s="314">
        <v>0</v>
      </c>
      <c r="L21" s="314">
        <v>0</v>
      </c>
      <c r="M21" s="314"/>
      <c r="N21" s="314" t="s">
        <v>30</v>
      </c>
      <c r="O21" s="314" t="s">
        <v>30</v>
      </c>
      <c r="P21" s="315"/>
      <c r="Q21" s="315"/>
      <c r="R21" s="314" t="s">
        <v>30</v>
      </c>
    </row>
    <row r="22" spans="1:18" s="306" customFormat="1" x14ac:dyDescent="0.25">
      <c r="A22" s="322" t="s">
        <v>35</v>
      </c>
      <c r="B22" s="311">
        <v>160</v>
      </c>
      <c r="C22" s="310">
        <v>155</v>
      </c>
      <c r="D22" s="312">
        <f>O22</f>
        <v>360000</v>
      </c>
      <c r="E22" s="312">
        <f>H22+P22</f>
        <v>360000</v>
      </c>
      <c r="F22" s="312">
        <f>I22+Q22</f>
        <v>360000</v>
      </c>
      <c r="G22" s="314" t="s">
        <v>30</v>
      </c>
      <c r="H22" s="315"/>
      <c r="I22" s="315"/>
      <c r="J22" s="314" t="s">
        <v>30</v>
      </c>
      <c r="K22" s="314" t="s">
        <v>30</v>
      </c>
      <c r="L22" s="314" t="s">
        <v>30</v>
      </c>
      <c r="M22" s="314" t="s">
        <v>30</v>
      </c>
      <c r="N22" s="314" t="s">
        <v>30</v>
      </c>
      <c r="O22" s="314">
        <v>360000</v>
      </c>
      <c r="P22" s="312">
        <f>O22</f>
        <v>360000</v>
      </c>
      <c r="Q22" s="312">
        <f>O22</f>
        <v>360000</v>
      </c>
      <c r="R22" s="314"/>
    </row>
    <row r="23" spans="1:18" s="306" customFormat="1" x14ac:dyDescent="0.25">
      <c r="A23" s="322" t="s">
        <v>36</v>
      </c>
      <c r="B23" s="311">
        <v>180</v>
      </c>
      <c r="C23" s="311" t="s">
        <v>30</v>
      </c>
      <c r="D23" s="312">
        <f>O23</f>
        <v>0</v>
      </c>
      <c r="E23" s="312">
        <f>H23+P23</f>
        <v>0</v>
      </c>
      <c r="F23" s="312">
        <f>I23+Q23</f>
        <v>0</v>
      </c>
      <c r="G23" s="314" t="s">
        <v>30</v>
      </c>
      <c r="H23" s="315"/>
      <c r="I23" s="315"/>
      <c r="J23" s="314" t="s">
        <v>30</v>
      </c>
      <c r="K23" s="314" t="s">
        <v>30</v>
      </c>
      <c r="L23" s="314" t="s">
        <v>30</v>
      </c>
      <c r="M23" s="314" t="s">
        <v>30</v>
      </c>
      <c r="N23" s="314" t="s">
        <v>30</v>
      </c>
      <c r="O23" s="315"/>
      <c r="P23" s="314"/>
      <c r="Q23" s="315"/>
      <c r="R23" s="314" t="s">
        <v>30</v>
      </c>
    </row>
    <row r="24" spans="1:18" s="306" customFormat="1" x14ac:dyDescent="0.25">
      <c r="A24" s="323" t="s">
        <v>37</v>
      </c>
      <c r="B24" s="311">
        <v>200</v>
      </c>
      <c r="C24" s="311" t="s">
        <v>30</v>
      </c>
      <c r="D24" s="312">
        <f>D25+D29+D31+D37+D38</f>
        <v>43879106.729999997</v>
      </c>
      <c r="E24" s="337">
        <f t="shared" ref="E24:R24" si="1">E25+E29+E31+E37+E38</f>
        <v>5450376.3200000003</v>
      </c>
      <c r="F24" s="337">
        <f t="shared" si="1"/>
        <v>4770056.32</v>
      </c>
      <c r="G24" s="337">
        <f t="shared" si="1"/>
        <v>37855541.309999995</v>
      </c>
      <c r="H24" s="337">
        <f t="shared" si="1"/>
        <v>694857</v>
      </c>
      <c r="I24" s="337">
        <f t="shared" si="1"/>
        <v>14537</v>
      </c>
      <c r="J24" s="337">
        <f t="shared" si="1"/>
        <v>1051545.8999999999</v>
      </c>
      <c r="K24" s="337">
        <f t="shared" si="1"/>
        <v>0</v>
      </c>
      <c r="L24" s="337">
        <f t="shared" si="1"/>
        <v>0</v>
      </c>
      <c r="M24" s="337">
        <f t="shared" si="1"/>
        <v>0</v>
      </c>
      <c r="N24" s="337">
        <f t="shared" si="1"/>
        <v>0</v>
      </c>
      <c r="O24" s="337">
        <f t="shared" si="1"/>
        <v>4972019.5200000005</v>
      </c>
      <c r="P24" s="337">
        <f t="shared" si="1"/>
        <v>4755519.32</v>
      </c>
      <c r="Q24" s="337">
        <f t="shared" si="1"/>
        <v>4755519.32</v>
      </c>
      <c r="R24" s="337">
        <f t="shared" si="1"/>
        <v>0</v>
      </c>
    </row>
    <row r="25" spans="1:18" s="306" customFormat="1" ht="30" x14ac:dyDescent="0.25">
      <c r="A25" s="320" t="s">
        <v>38</v>
      </c>
      <c r="B25" s="311">
        <v>210</v>
      </c>
      <c r="C25" s="313"/>
      <c r="D25" s="312">
        <f t="shared" ref="D25:D42" si="2">G25+J25+M25+N25+O25</f>
        <v>38415365.669999994</v>
      </c>
      <c r="E25" s="312">
        <f>H25+P25</f>
        <v>3346100.7600000002</v>
      </c>
      <c r="F25" s="312">
        <f>I25+Q25</f>
        <v>3346100.7600000002</v>
      </c>
      <c r="G25" s="312">
        <f t="shared" ref="G25:R25" si="3">G26+G27+G28</f>
        <v>35069264.909999996</v>
      </c>
      <c r="H25" s="312">
        <f t="shared" si="3"/>
        <v>0</v>
      </c>
      <c r="I25" s="312">
        <v>0</v>
      </c>
      <c r="J25" s="312">
        <f t="shared" si="3"/>
        <v>0</v>
      </c>
      <c r="K25" s="312">
        <f t="shared" si="3"/>
        <v>0</v>
      </c>
      <c r="L25" s="312">
        <f t="shared" si="3"/>
        <v>0</v>
      </c>
      <c r="M25" s="312">
        <f t="shared" si="3"/>
        <v>0</v>
      </c>
      <c r="N25" s="312">
        <f t="shared" si="3"/>
        <v>0</v>
      </c>
      <c r="O25" s="312">
        <f t="shared" si="3"/>
        <v>3346100.7600000002</v>
      </c>
      <c r="P25" s="312">
        <f t="shared" si="3"/>
        <v>3346100.7600000002</v>
      </c>
      <c r="Q25" s="312">
        <f t="shared" si="3"/>
        <v>3346100.7600000002</v>
      </c>
      <c r="R25" s="325">
        <f t="shared" si="3"/>
        <v>0</v>
      </c>
    </row>
    <row r="26" spans="1:18" s="306" customFormat="1" x14ac:dyDescent="0.25">
      <c r="A26" s="324" t="s">
        <v>90</v>
      </c>
      <c r="B26" s="410">
        <v>211</v>
      </c>
      <c r="C26" s="316">
        <v>111</v>
      </c>
      <c r="D26" s="312">
        <f t="shared" si="2"/>
        <v>29734647.860000003</v>
      </c>
      <c r="E26" s="312">
        <f t="shared" ref="E26:F28" si="4">H26+P26+K26</f>
        <v>2569969.87</v>
      </c>
      <c r="F26" s="312">
        <f t="shared" si="4"/>
        <v>2569969.87</v>
      </c>
      <c r="G26" s="317">
        <f>27070356.85+94321.14</f>
        <v>27164677.990000002</v>
      </c>
      <c r="H26" s="317">
        <v>0</v>
      </c>
      <c r="I26" s="317">
        <v>0</v>
      </c>
      <c r="J26" s="318"/>
      <c r="K26" s="318"/>
      <c r="L26" s="318"/>
      <c r="M26" s="317"/>
      <c r="N26" s="317"/>
      <c r="O26" s="317">
        <v>2569969.87</v>
      </c>
      <c r="P26" s="319">
        <f>O26</f>
        <v>2569969.87</v>
      </c>
      <c r="Q26" s="319">
        <f>O26</f>
        <v>2569969.87</v>
      </c>
      <c r="R26" s="317"/>
    </row>
    <row r="27" spans="1:18" s="306" customFormat="1" ht="30" x14ac:dyDescent="0.25">
      <c r="A27" s="320" t="s">
        <v>81</v>
      </c>
      <c r="B27" s="411"/>
      <c r="C27" s="311">
        <v>119</v>
      </c>
      <c r="D27" s="312">
        <f t="shared" si="2"/>
        <v>8676979.870000001</v>
      </c>
      <c r="E27" s="312">
        <f t="shared" si="4"/>
        <v>776130.89</v>
      </c>
      <c r="F27" s="312">
        <f t="shared" si="4"/>
        <v>776130.89</v>
      </c>
      <c r="G27" s="314">
        <v>7900848.9800000004</v>
      </c>
      <c r="H27" s="314">
        <v>0</v>
      </c>
      <c r="I27" s="314">
        <v>0</v>
      </c>
      <c r="J27" s="315"/>
      <c r="K27" s="315"/>
      <c r="L27" s="315"/>
      <c r="M27" s="314"/>
      <c r="N27" s="314"/>
      <c r="O27" s="314">
        <v>776130.89</v>
      </c>
      <c r="P27" s="319">
        <f>O27</f>
        <v>776130.89</v>
      </c>
      <c r="Q27" s="319">
        <f>O27</f>
        <v>776130.89</v>
      </c>
      <c r="R27" s="314"/>
    </row>
    <row r="28" spans="1:18" s="306" customFormat="1" x14ac:dyDescent="0.25">
      <c r="A28" s="322" t="s">
        <v>82</v>
      </c>
      <c r="B28" s="412"/>
      <c r="C28" s="311">
        <v>112</v>
      </c>
      <c r="D28" s="312">
        <f t="shared" si="2"/>
        <v>3737.94</v>
      </c>
      <c r="E28" s="312">
        <f t="shared" si="4"/>
        <v>0</v>
      </c>
      <c r="F28" s="312">
        <f t="shared" si="4"/>
        <v>0</v>
      </c>
      <c r="G28" s="314">
        <v>3737.94</v>
      </c>
      <c r="H28" s="314">
        <v>0</v>
      </c>
      <c r="I28" s="314">
        <v>0</v>
      </c>
      <c r="J28" s="315"/>
      <c r="K28" s="315"/>
      <c r="L28" s="315"/>
      <c r="M28" s="314"/>
      <c r="N28" s="314"/>
      <c r="O28" s="315"/>
      <c r="P28" s="315"/>
      <c r="Q28" s="315"/>
      <c r="R28" s="314"/>
    </row>
    <row r="29" spans="1:18" s="306" customFormat="1" ht="30" x14ac:dyDescent="0.25">
      <c r="A29" s="322" t="s">
        <v>39</v>
      </c>
      <c r="B29" s="311">
        <v>220</v>
      </c>
      <c r="C29" s="311"/>
      <c r="D29" s="312">
        <f t="shared" si="2"/>
        <v>0</v>
      </c>
      <c r="E29" s="312"/>
      <c r="F29" s="312"/>
      <c r="G29" s="315"/>
      <c r="H29" s="315"/>
      <c r="I29" s="315"/>
      <c r="J29" s="315"/>
      <c r="K29" s="315"/>
      <c r="L29" s="315"/>
      <c r="M29" s="314"/>
      <c r="N29" s="314"/>
      <c r="O29" s="315"/>
      <c r="P29" s="315"/>
      <c r="Q29" s="315"/>
      <c r="R29" s="314"/>
    </row>
    <row r="30" spans="1:18" s="306" customFormat="1" x14ac:dyDescent="0.25">
      <c r="A30" s="321" t="s">
        <v>3</v>
      </c>
      <c r="B30" s="313"/>
      <c r="C30" s="311"/>
      <c r="D30" s="312">
        <f t="shared" si="2"/>
        <v>0</v>
      </c>
      <c r="E30" s="312"/>
      <c r="F30" s="312"/>
      <c r="G30" s="315"/>
      <c r="H30" s="315"/>
      <c r="I30" s="315"/>
      <c r="J30" s="315"/>
      <c r="K30" s="315"/>
      <c r="L30" s="315"/>
      <c r="M30" s="314"/>
      <c r="N30" s="314"/>
      <c r="O30" s="315"/>
      <c r="P30" s="315"/>
      <c r="Q30" s="315"/>
      <c r="R30" s="314"/>
    </row>
    <row r="31" spans="1:18" s="306" customFormat="1" ht="30" x14ac:dyDescent="0.25">
      <c r="A31" s="322" t="s">
        <v>40</v>
      </c>
      <c r="B31" s="311">
        <v>230</v>
      </c>
      <c r="C31" s="311"/>
      <c r="D31" s="312">
        <f t="shared" si="2"/>
        <v>24520.31</v>
      </c>
      <c r="E31" s="312">
        <f>E33+E34+E35+E36</f>
        <v>11174.95</v>
      </c>
      <c r="F31" s="337">
        <f t="shared" ref="F31:R31" si="5">F33+F34+F35+F36</f>
        <v>11174.95</v>
      </c>
      <c r="G31" s="337">
        <f t="shared" si="5"/>
        <v>0</v>
      </c>
      <c r="H31" s="337">
        <f t="shared" si="5"/>
        <v>0</v>
      </c>
      <c r="I31" s="337">
        <f t="shared" si="5"/>
        <v>0</v>
      </c>
      <c r="J31" s="337">
        <f t="shared" si="5"/>
        <v>0</v>
      </c>
      <c r="K31" s="337">
        <f t="shared" si="5"/>
        <v>0</v>
      </c>
      <c r="L31" s="337">
        <f t="shared" si="5"/>
        <v>0</v>
      </c>
      <c r="M31" s="337">
        <f t="shared" si="5"/>
        <v>0</v>
      </c>
      <c r="N31" s="337">
        <f t="shared" si="5"/>
        <v>0</v>
      </c>
      <c r="O31" s="337">
        <f t="shared" si="5"/>
        <v>24520.31</v>
      </c>
      <c r="P31" s="337">
        <f t="shared" si="5"/>
        <v>11174.95</v>
      </c>
      <c r="Q31" s="337">
        <f t="shared" si="5"/>
        <v>11174.95</v>
      </c>
      <c r="R31" s="337">
        <f t="shared" si="5"/>
        <v>0</v>
      </c>
    </row>
    <row r="32" spans="1:18" s="306" customFormat="1" x14ac:dyDescent="0.25">
      <c r="A32" s="321" t="s">
        <v>3</v>
      </c>
      <c r="B32" s="313"/>
      <c r="C32" s="311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</row>
    <row r="33" spans="1:18" s="306" customFormat="1" x14ac:dyDescent="0.25">
      <c r="A33" s="320" t="s">
        <v>93</v>
      </c>
      <c r="B33" s="409">
        <v>240</v>
      </c>
      <c r="C33" s="311">
        <v>831</v>
      </c>
      <c r="D33" s="312">
        <f t="shared" si="2"/>
        <v>13345.36</v>
      </c>
      <c r="E33" s="312"/>
      <c r="F33" s="312"/>
      <c r="G33" s="314">
        <v>0</v>
      </c>
      <c r="H33" s="314">
        <v>0</v>
      </c>
      <c r="I33" s="314">
        <v>0</v>
      </c>
      <c r="J33" s="315"/>
      <c r="K33" s="314"/>
      <c r="L33" s="314"/>
      <c r="M33" s="314"/>
      <c r="N33" s="314"/>
      <c r="O33" s="314">
        <v>13345.36</v>
      </c>
      <c r="P33" s="314"/>
      <c r="Q33" s="314"/>
      <c r="R33" s="314"/>
    </row>
    <row r="34" spans="1:18" s="306" customFormat="1" ht="30" x14ac:dyDescent="0.25">
      <c r="A34" s="320" t="s">
        <v>94</v>
      </c>
      <c r="B34" s="409"/>
      <c r="C34" s="311">
        <v>851</v>
      </c>
      <c r="D34" s="312">
        <f t="shared" si="2"/>
        <v>0</v>
      </c>
      <c r="E34" s="312"/>
      <c r="F34" s="312"/>
      <c r="G34" s="314">
        <v>0</v>
      </c>
      <c r="H34" s="314">
        <v>0</v>
      </c>
      <c r="I34" s="314">
        <v>0</v>
      </c>
      <c r="J34" s="315"/>
      <c r="K34" s="314"/>
      <c r="L34" s="314"/>
      <c r="M34" s="314"/>
      <c r="N34" s="314"/>
      <c r="O34" s="314"/>
      <c r="P34" s="314"/>
      <c r="Q34" s="314"/>
      <c r="R34" s="314"/>
    </row>
    <row r="35" spans="1:18" s="306" customFormat="1" x14ac:dyDescent="0.25">
      <c r="A35" s="322" t="s">
        <v>95</v>
      </c>
      <c r="B35" s="409"/>
      <c r="C35" s="311">
        <v>852</v>
      </c>
      <c r="D35" s="312">
        <f t="shared" si="2"/>
        <v>0</v>
      </c>
      <c r="E35" s="312"/>
      <c r="F35" s="312"/>
      <c r="G35" s="314">
        <v>0</v>
      </c>
      <c r="H35" s="314">
        <v>0</v>
      </c>
      <c r="I35" s="314">
        <v>0</v>
      </c>
      <c r="J35" s="315"/>
      <c r="K35" s="314"/>
      <c r="L35" s="314"/>
      <c r="M35" s="314"/>
      <c r="N35" s="314"/>
      <c r="O35" s="314"/>
      <c r="P35" s="314"/>
      <c r="Q35" s="314"/>
      <c r="R35" s="314"/>
    </row>
    <row r="36" spans="1:18" s="306" customFormat="1" x14ac:dyDescent="0.25">
      <c r="A36" s="322" t="s">
        <v>96</v>
      </c>
      <c r="B36" s="313"/>
      <c r="C36" s="311">
        <v>853</v>
      </c>
      <c r="D36" s="312">
        <f t="shared" si="2"/>
        <v>11174.95</v>
      </c>
      <c r="E36" s="312">
        <f>H36+K36+P36</f>
        <v>11174.95</v>
      </c>
      <c r="F36" s="312">
        <f>I36+L36+Q36</f>
        <v>11174.95</v>
      </c>
      <c r="G36" s="314">
        <v>0</v>
      </c>
      <c r="H36" s="314">
        <v>0</v>
      </c>
      <c r="I36" s="314">
        <v>0</v>
      </c>
      <c r="J36" s="315"/>
      <c r="K36" s="314"/>
      <c r="L36" s="314"/>
      <c r="M36" s="314"/>
      <c r="N36" s="314"/>
      <c r="O36" s="314">
        <v>11174.95</v>
      </c>
      <c r="P36" s="314">
        <f>O36</f>
        <v>11174.95</v>
      </c>
      <c r="Q36" s="314">
        <f>O36</f>
        <v>11174.95</v>
      </c>
      <c r="R36" s="314"/>
    </row>
    <row r="37" spans="1:18" s="306" customFormat="1" ht="30" x14ac:dyDescent="0.25">
      <c r="A37" s="322" t="s">
        <v>41</v>
      </c>
      <c r="B37" s="311">
        <v>250</v>
      </c>
      <c r="C37" s="311"/>
      <c r="D37" s="312">
        <f t="shared" si="2"/>
        <v>0</v>
      </c>
      <c r="E37" s="312"/>
      <c r="F37" s="312"/>
      <c r="G37" s="315"/>
      <c r="H37" s="315"/>
      <c r="I37" s="315"/>
      <c r="J37" s="315"/>
      <c r="K37" s="314"/>
      <c r="L37" s="314"/>
      <c r="M37" s="314"/>
      <c r="N37" s="314"/>
      <c r="O37" s="315"/>
      <c r="P37" s="315"/>
      <c r="Q37" s="315"/>
      <c r="R37" s="314"/>
    </row>
    <row r="38" spans="1:18" s="306" customFormat="1" ht="30" x14ac:dyDescent="0.25">
      <c r="A38" s="322" t="s">
        <v>42</v>
      </c>
      <c r="B38" s="410">
        <v>260</v>
      </c>
      <c r="C38" s="311" t="s">
        <v>30</v>
      </c>
      <c r="D38" s="312">
        <f t="shared" si="2"/>
        <v>5439220.75</v>
      </c>
      <c r="E38" s="312">
        <f>E40</f>
        <v>2093100.61</v>
      </c>
      <c r="F38" s="312">
        <f t="shared" ref="F38:Q38" si="6">F39+F40</f>
        <v>1412780.61</v>
      </c>
      <c r="G38" s="312">
        <f t="shared" si="6"/>
        <v>2786276.4</v>
      </c>
      <c r="H38" s="312">
        <f t="shared" si="6"/>
        <v>694857</v>
      </c>
      <c r="I38" s="312">
        <f t="shared" si="6"/>
        <v>14537</v>
      </c>
      <c r="J38" s="312">
        <f t="shared" si="6"/>
        <v>1051545.8999999999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1601398.45</v>
      </c>
      <c r="P38" s="312">
        <f t="shared" si="6"/>
        <v>1398243.61</v>
      </c>
      <c r="Q38" s="312">
        <f t="shared" si="6"/>
        <v>1398243.61</v>
      </c>
      <c r="R38" s="312">
        <f>R39+R40</f>
        <v>0</v>
      </c>
    </row>
    <row r="39" spans="1:18" s="306" customFormat="1" ht="45" x14ac:dyDescent="0.25">
      <c r="A39" s="322" t="s">
        <v>91</v>
      </c>
      <c r="B39" s="411"/>
      <c r="C39" s="310">
        <v>242</v>
      </c>
      <c r="D39" s="312">
        <f t="shared" si="2"/>
        <v>0</v>
      </c>
      <c r="E39" s="312"/>
      <c r="F39" s="312"/>
      <c r="G39" s="315"/>
      <c r="H39" s="314"/>
      <c r="I39" s="314"/>
      <c r="J39" s="315"/>
      <c r="K39" s="314"/>
      <c r="L39" s="314"/>
      <c r="M39" s="314"/>
      <c r="N39" s="314"/>
      <c r="O39" s="315"/>
      <c r="P39" s="315"/>
      <c r="Q39" s="315"/>
      <c r="R39" s="314"/>
    </row>
    <row r="40" spans="1:18" s="306" customFormat="1" ht="60" x14ac:dyDescent="0.25">
      <c r="A40" s="322" t="s">
        <v>92</v>
      </c>
      <c r="B40" s="412"/>
      <c r="C40" s="310">
        <v>244</v>
      </c>
      <c r="D40" s="312">
        <f>G40+J40+M40+N40+O40</f>
        <v>5439220.75</v>
      </c>
      <c r="E40" s="312">
        <f>H40+P40+K40</f>
        <v>2093100.61</v>
      </c>
      <c r="F40" s="312">
        <f>I40+Q40+L40</f>
        <v>1412780.61</v>
      </c>
      <c r="G40" s="314">
        <v>2786276.4</v>
      </c>
      <c r="H40" s="314">
        <f>629964+64893</f>
        <v>694857</v>
      </c>
      <c r="I40" s="314">
        <v>14537</v>
      </c>
      <c r="J40" s="314">
        <v>1051545.8999999999</v>
      </c>
      <c r="K40" s="314">
        <v>0</v>
      </c>
      <c r="L40" s="314">
        <v>0</v>
      </c>
      <c r="M40" s="314">
        <v>0</v>
      </c>
      <c r="N40" s="314">
        <v>0</v>
      </c>
      <c r="O40" s="314">
        <f>383372+505013.52+392186+109600+211226.93</f>
        <v>1601398.45</v>
      </c>
      <c r="P40" s="338">
        <f t="shared" ref="P40:R40" si="7">P12-P25-P31+P49</f>
        <v>1398243.61</v>
      </c>
      <c r="Q40" s="338">
        <f t="shared" si="7"/>
        <v>1398243.61</v>
      </c>
      <c r="R40" s="338">
        <f t="shared" si="7"/>
        <v>0</v>
      </c>
    </row>
    <row r="41" spans="1:18" s="306" customFormat="1" ht="30" x14ac:dyDescent="0.25">
      <c r="A41" s="322" t="s">
        <v>43</v>
      </c>
      <c r="B41" s="311">
        <v>300</v>
      </c>
      <c r="C41" s="311" t="s">
        <v>30</v>
      </c>
      <c r="D41" s="312">
        <f t="shared" si="2"/>
        <v>0</v>
      </c>
      <c r="E41" s="312"/>
      <c r="F41" s="312"/>
      <c r="G41" s="315"/>
      <c r="H41" s="315"/>
      <c r="I41" s="315"/>
      <c r="J41" s="315"/>
      <c r="K41" s="315"/>
      <c r="L41" s="315"/>
      <c r="M41" s="314"/>
      <c r="N41" s="314"/>
      <c r="O41" s="315"/>
      <c r="P41" s="315"/>
      <c r="Q41" s="315"/>
      <c r="R41" s="314"/>
    </row>
    <row r="42" spans="1:18" s="306" customFormat="1" x14ac:dyDescent="0.25">
      <c r="A42" s="322" t="s">
        <v>3</v>
      </c>
      <c r="B42" s="409">
        <v>310</v>
      </c>
      <c r="C42" s="409"/>
      <c r="D42" s="407">
        <f t="shared" si="2"/>
        <v>0</v>
      </c>
      <c r="E42" s="407"/>
      <c r="F42" s="407"/>
      <c r="G42" s="406"/>
      <c r="H42" s="406"/>
      <c r="I42" s="406"/>
      <c r="J42" s="406"/>
      <c r="K42" s="406"/>
      <c r="L42" s="406"/>
      <c r="M42" s="415"/>
      <c r="N42" s="415"/>
      <c r="O42" s="406"/>
      <c r="P42" s="406"/>
      <c r="Q42" s="406"/>
      <c r="R42" s="415"/>
    </row>
    <row r="43" spans="1:18" s="306" customFormat="1" x14ac:dyDescent="0.25">
      <c r="A43" s="322" t="s">
        <v>44</v>
      </c>
      <c r="B43" s="409"/>
      <c r="C43" s="409"/>
      <c r="D43" s="408"/>
      <c r="E43" s="408"/>
      <c r="F43" s="408"/>
      <c r="G43" s="406"/>
      <c r="H43" s="406"/>
      <c r="I43" s="406"/>
      <c r="J43" s="406"/>
      <c r="K43" s="406"/>
      <c r="L43" s="406"/>
      <c r="M43" s="415"/>
      <c r="N43" s="415"/>
      <c r="O43" s="406"/>
      <c r="P43" s="406"/>
      <c r="Q43" s="406"/>
      <c r="R43" s="415"/>
    </row>
    <row r="44" spans="1:18" s="306" customFormat="1" x14ac:dyDescent="0.25">
      <c r="A44" s="322" t="s">
        <v>45</v>
      </c>
      <c r="B44" s="311">
        <v>320</v>
      </c>
      <c r="C44" s="311"/>
      <c r="D44" s="312">
        <f>G44+J44+M44+N44+O44</f>
        <v>0</v>
      </c>
      <c r="E44" s="312"/>
      <c r="F44" s="312"/>
      <c r="G44" s="315"/>
      <c r="H44" s="315"/>
      <c r="I44" s="315"/>
      <c r="J44" s="315"/>
      <c r="K44" s="315"/>
      <c r="L44" s="315"/>
      <c r="M44" s="314"/>
      <c r="N44" s="314"/>
      <c r="O44" s="315"/>
      <c r="P44" s="315"/>
      <c r="Q44" s="315"/>
      <c r="R44" s="314"/>
    </row>
    <row r="45" spans="1:18" s="306" customFormat="1" ht="30" x14ac:dyDescent="0.25">
      <c r="A45" s="320" t="s">
        <v>46</v>
      </c>
      <c r="B45" s="311">
        <v>400</v>
      </c>
      <c r="C45" s="311"/>
      <c r="D45" s="312">
        <f>G45+J45+M45+N45+O45</f>
        <v>0</v>
      </c>
      <c r="E45" s="312"/>
      <c r="F45" s="312"/>
      <c r="G45" s="315"/>
      <c r="H45" s="315"/>
      <c r="I45" s="315"/>
      <c r="J45" s="315"/>
      <c r="K45" s="315"/>
      <c r="L45" s="315"/>
      <c r="M45" s="314"/>
      <c r="N45" s="314"/>
      <c r="O45" s="315"/>
      <c r="P45" s="315"/>
      <c r="Q45" s="315"/>
      <c r="R45" s="314"/>
    </row>
    <row r="46" spans="1:18" s="306" customFormat="1" x14ac:dyDescent="0.25">
      <c r="A46" s="322" t="s">
        <v>47</v>
      </c>
      <c r="B46" s="409">
        <v>410</v>
      </c>
      <c r="C46" s="409"/>
      <c r="D46" s="407">
        <f>G46+J46+M46+N46+O46</f>
        <v>0</v>
      </c>
      <c r="E46" s="407"/>
      <c r="F46" s="407"/>
      <c r="G46" s="406"/>
      <c r="H46" s="406"/>
      <c r="I46" s="406"/>
      <c r="J46" s="406"/>
      <c r="K46" s="406"/>
      <c r="L46" s="406"/>
      <c r="M46" s="415"/>
      <c r="N46" s="415"/>
      <c r="O46" s="415"/>
      <c r="P46" s="415"/>
      <c r="Q46" s="415"/>
      <c r="R46" s="415"/>
    </row>
    <row r="47" spans="1:18" s="306" customFormat="1" x14ac:dyDescent="0.25">
      <c r="A47" s="322" t="s">
        <v>48</v>
      </c>
      <c r="B47" s="409"/>
      <c r="C47" s="409"/>
      <c r="D47" s="408"/>
      <c r="E47" s="408"/>
      <c r="F47" s="408"/>
      <c r="G47" s="406"/>
      <c r="H47" s="406"/>
      <c r="I47" s="406"/>
      <c r="J47" s="406"/>
      <c r="K47" s="406"/>
      <c r="L47" s="406"/>
      <c r="M47" s="415"/>
      <c r="N47" s="415"/>
      <c r="O47" s="415"/>
      <c r="P47" s="415"/>
      <c r="Q47" s="415"/>
      <c r="R47" s="415"/>
    </row>
    <row r="48" spans="1:18" s="306" customFormat="1" x14ac:dyDescent="0.25">
      <c r="A48" s="322" t="s">
        <v>49</v>
      </c>
      <c r="B48" s="311">
        <v>420</v>
      </c>
      <c r="C48" s="311"/>
      <c r="D48" s="312">
        <f>G48+J48+M48+N48+O48</f>
        <v>0</v>
      </c>
      <c r="E48" s="312"/>
      <c r="F48" s="312"/>
      <c r="G48" s="315"/>
      <c r="H48" s="315"/>
      <c r="I48" s="315"/>
      <c r="J48" s="315"/>
      <c r="K48" s="315"/>
      <c r="L48" s="315"/>
      <c r="M48" s="314"/>
      <c r="N48" s="314"/>
      <c r="O48" s="314"/>
      <c r="P48" s="314"/>
      <c r="Q48" s="314"/>
      <c r="R48" s="314"/>
    </row>
    <row r="49" spans="1:18" s="306" customFormat="1" x14ac:dyDescent="0.25">
      <c r="A49" s="320" t="s">
        <v>50</v>
      </c>
      <c r="B49" s="311">
        <v>500</v>
      </c>
      <c r="C49" s="311" t="s">
        <v>30</v>
      </c>
      <c r="D49" s="312">
        <f>G49+J49+M49+N49+O49</f>
        <v>216500.2</v>
      </c>
      <c r="E49" s="312"/>
      <c r="F49" s="312"/>
      <c r="G49" s="315"/>
      <c r="H49" s="315"/>
      <c r="I49" s="315"/>
      <c r="J49" s="315"/>
      <c r="K49" s="315"/>
      <c r="L49" s="315"/>
      <c r="M49" s="314"/>
      <c r="N49" s="314"/>
      <c r="O49" s="314">
        <v>216500.2</v>
      </c>
      <c r="P49" s="314"/>
      <c r="Q49" s="314"/>
      <c r="R49" s="314"/>
    </row>
    <row r="50" spans="1:18" s="306" customFormat="1" x14ac:dyDescent="0.25">
      <c r="A50" s="320" t="s">
        <v>51</v>
      </c>
      <c r="B50" s="311">
        <v>600</v>
      </c>
      <c r="C50" s="311" t="s">
        <v>30</v>
      </c>
      <c r="D50" s="312">
        <f>G50+J50+M50+N50+O50</f>
        <v>0</v>
      </c>
      <c r="E50" s="312">
        <f t="shared" ref="E50:R50" si="8">E49+E12-E24</f>
        <v>0</v>
      </c>
      <c r="F50" s="312">
        <f t="shared" si="8"/>
        <v>0</v>
      </c>
      <c r="G50" s="314">
        <f t="shared" si="8"/>
        <v>0</v>
      </c>
      <c r="H50" s="314">
        <f t="shared" si="8"/>
        <v>0</v>
      </c>
      <c r="I50" s="314">
        <f t="shared" si="8"/>
        <v>0</v>
      </c>
      <c r="J50" s="314">
        <f t="shared" si="8"/>
        <v>0</v>
      </c>
      <c r="K50" s="314">
        <f t="shared" si="8"/>
        <v>0</v>
      </c>
      <c r="L50" s="314">
        <f t="shared" si="8"/>
        <v>0</v>
      </c>
      <c r="M50" s="314">
        <f t="shared" si="8"/>
        <v>0</v>
      </c>
      <c r="N50" s="314">
        <f t="shared" si="8"/>
        <v>0</v>
      </c>
      <c r="O50" s="314">
        <f t="shared" si="8"/>
        <v>0</v>
      </c>
      <c r="P50" s="314">
        <f t="shared" si="8"/>
        <v>0</v>
      </c>
      <c r="Q50" s="314">
        <f t="shared" si="8"/>
        <v>0</v>
      </c>
      <c r="R50" s="314">
        <f t="shared" si="8"/>
        <v>0</v>
      </c>
    </row>
    <row r="51" spans="1:18" s="306" customFormat="1" x14ac:dyDescent="0.25">
      <c r="D51" s="307"/>
      <c r="E51" s="307"/>
      <c r="F51" s="307"/>
    </row>
  </sheetData>
  <mergeCells count="69">
    <mergeCell ref="Q46:Q47"/>
    <mergeCell ref="R46:R47"/>
    <mergeCell ref="C15:C17"/>
    <mergeCell ref="L46:L47"/>
    <mergeCell ref="M46:M47"/>
    <mergeCell ref="N46:N47"/>
    <mergeCell ref="O46:O47"/>
    <mergeCell ref="P46:P47"/>
    <mergeCell ref="G46:G47"/>
    <mergeCell ref="H46:H47"/>
    <mergeCell ref="I46:I47"/>
    <mergeCell ref="J46:J47"/>
    <mergeCell ref="K46:K47"/>
    <mergeCell ref="P42:P43"/>
    <mergeCell ref="Q42:Q43"/>
    <mergeCell ref="R42:R43"/>
    <mergeCell ref="B46:B47"/>
    <mergeCell ref="C46:C47"/>
    <mergeCell ref="D46:D47"/>
    <mergeCell ref="E46:E47"/>
    <mergeCell ref="F46:F47"/>
    <mergeCell ref="Q13:Q14"/>
    <mergeCell ref="R13:R14"/>
    <mergeCell ref="B15:B18"/>
    <mergeCell ref="B26:B28"/>
    <mergeCell ref="L13:L14"/>
    <mergeCell ref="M13:M14"/>
    <mergeCell ref="N13:N14"/>
    <mergeCell ref="O13:O14"/>
    <mergeCell ref="P13:P14"/>
    <mergeCell ref="G13:G14"/>
    <mergeCell ref="H13:H14"/>
    <mergeCell ref="I13:I14"/>
    <mergeCell ref="J13:J14"/>
    <mergeCell ref="K13:K14"/>
    <mergeCell ref="B13:B14"/>
    <mergeCell ref="C13:C14"/>
    <mergeCell ref="A5:R6"/>
    <mergeCell ref="A7:A10"/>
    <mergeCell ref="B7:B10"/>
    <mergeCell ref="C7:C10"/>
    <mergeCell ref="D7:R7"/>
    <mergeCell ref="D8:F8"/>
    <mergeCell ref="G8:R8"/>
    <mergeCell ref="D9:F9"/>
    <mergeCell ref="G9:I9"/>
    <mergeCell ref="J9:L9"/>
    <mergeCell ref="O9:R9"/>
    <mergeCell ref="K42:K43"/>
    <mergeCell ref="L42:L43"/>
    <mergeCell ref="M42:M43"/>
    <mergeCell ref="N42:N43"/>
    <mergeCell ref="O42:O43"/>
    <mergeCell ref="D13:D14"/>
    <mergeCell ref="E13:E14"/>
    <mergeCell ref="F13:F14"/>
    <mergeCell ref="M9:M10"/>
    <mergeCell ref="N9:N10"/>
    <mergeCell ref="B33:B35"/>
    <mergeCell ref="B42:B43"/>
    <mergeCell ref="C42:C43"/>
    <mergeCell ref="E42:E43"/>
    <mergeCell ref="F42:F43"/>
    <mergeCell ref="B38:B40"/>
    <mergeCell ref="G42:G43"/>
    <mergeCell ref="H42:H43"/>
    <mergeCell ref="I42:I43"/>
    <mergeCell ref="J42:J43"/>
    <mergeCell ref="D42:D43"/>
  </mergeCells>
  <hyperlinks>
    <hyperlink ref="J9" r:id="rId1" display="consultantplus://offline/ref=32CA238D502FECC813B9EBFB681B03B845AF5936CA1A47696EF4F3882945848FA5AD885F86121448N"/>
  </hyperlinks>
  <pageMargins left="0" right="0" top="0" bottom="0" header="0.31496062992125984" footer="0.31496062992125984"/>
  <pageSetup paperSize="9" scale="4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7" zoomScaleNormal="100" workbookViewId="0">
      <selection activeCell="H19" sqref="H19"/>
    </sheetView>
  </sheetViews>
  <sheetFormatPr defaultRowHeight="15" x14ac:dyDescent="0.25"/>
  <cols>
    <col min="1" max="1" width="23.140625" customWidth="1"/>
    <col min="4" max="12" width="12.7109375" customWidth="1"/>
  </cols>
  <sheetData>
    <row r="1" spans="1:12" x14ac:dyDescent="0.25">
      <c r="L1" t="s">
        <v>70</v>
      </c>
    </row>
    <row r="2" spans="1:12" ht="36.75" customHeight="1" x14ac:dyDescent="0.25">
      <c r="A2" s="403" t="s">
        <v>374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12" ht="31.5" customHeight="1" x14ac:dyDescent="0.25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12" ht="30" customHeight="1" x14ac:dyDescent="0.25">
      <c r="A4" s="426" t="s">
        <v>1</v>
      </c>
      <c r="B4" s="426" t="s">
        <v>19</v>
      </c>
      <c r="C4" s="426" t="s">
        <v>52</v>
      </c>
      <c r="D4" s="426" t="s">
        <v>53</v>
      </c>
      <c r="E4" s="426"/>
      <c r="F4" s="426"/>
      <c r="G4" s="426"/>
      <c r="H4" s="426"/>
      <c r="I4" s="426"/>
      <c r="J4" s="426"/>
      <c r="K4" s="426"/>
      <c r="L4" s="426"/>
    </row>
    <row r="5" spans="1:12" x14ac:dyDescent="0.25">
      <c r="A5" s="426"/>
      <c r="B5" s="426"/>
      <c r="C5" s="426"/>
      <c r="D5" s="426" t="s">
        <v>54</v>
      </c>
      <c r="E5" s="426"/>
      <c r="F5" s="426"/>
      <c r="G5" s="426" t="s">
        <v>5</v>
      </c>
      <c r="H5" s="426"/>
      <c r="I5" s="426"/>
      <c r="J5" s="426"/>
      <c r="K5" s="426"/>
      <c r="L5" s="426"/>
    </row>
    <row r="6" spans="1:12" ht="135" customHeight="1" x14ac:dyDescent="0.25">
      <c r="A6" s="426"/>
      <c r="B6" s="426"/>
      <c r="C6" s="426"/>
      <c r="D6" s="426"/>
      <c r="E6" s="426"/>
      <c r="F6" s="426"/>
      <c r="G6" s="427" t="s">
        <v>55</v>
      </c>
      <c r="H6" s="427"/>
      <c r="I6" s="427"/>
      <c r="J6" s="427" t="s">
        <v>56</v>
      </c>
      <c r="K6" s="427"/>
      <c r="L6" s="427"/>
    </row>
    <row r="7" spans="1:12" ht="60" x14ac:dyDescent="0.25">
      <c r="A7" s="426"/>
      <c r="B7" s="426"/>
      <c r="C7" s="426"/>
      <c r="D7" s="209" t="s">
        <v>335</v>
      </c>
      <c r="E7" s="209" t="s">
        <v>336</v>
      </c>
      <c r="F7" s="209" t="s">
        <v>337</v>
      </c>
      <c r="G7" s="209" t="s">
        <v>335</v>
      </c>
      <c r="H7" s="209" t="s">
        <v>336</v>
      </c>
      <c r="I7" s="209" t="s">
        <v>338</v>
      </c>
      <c r="J7" s="209" t="s">
        <v>335</v>
      </c>
      <c r="K7" s="209" t="s">
        <v>336</v>
      </c>
      <c r="L7" s="209" t="s">
        <v>337</v>
      </c>
    </row>
    <row r="8" spans="1:12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</row>
    <row r="9" spans="1:12" ht="58.5" customHeight="1" x14ac:dyDescent="0.25">
      <c r="A9" s="2" t="s">
        <v>57</v>
      </c>
      <c r="B9" s="11" t="s">
        <v>224</v>
      </c>
      <c r="C9" s="1" t="s">
        <v>30</v>
      </c>
      <c r="D9" s="165">
        <f>таб2!D40</f>
        <v>5439220.75</v>
      </c>
      <c r="E9" s="165">
        <f>таб2!E40</f>
        <v>2093100.61</v>
      </c>
      <c r="F9" s="165">
        <f>таб2!F40</f>
        <v>1412780.61</v>
      </c>
      <c r="G9" s="165">
        <v>0</v>
      </c>
      <c r="H9" s="10">
        <f t="shared" ref="H9:I9" si="0">H10+H12</f>
        <v>0</v>
      </c>
      <c r="I9" s="10">
        <f t="shared" si="0"/>
        <v>0</v>
      </c>
      <c r="J9" s="285">
        <f>D9</f>
        <v>5439220.75</v>
      </c>
      <c r="K9" s="305">
        <f>E9</f>
        <v>2093100.61</v>
      </c>
      <c r="L9" s="305">
        <f>F9</f>
        <v>1412780.61</v>
      </c>
    </row>
    <row r="10" spans="1:12" ht="75" x14ac:dyDescent="0.25">
      <c r="A10" s="2" t="s">
        <v>58</v>
      </c>
      <c r="B10" s="1">
        <v>1001</v>
      </c>
      <c r="C10" s="1" t="s">
        <v>30</v>
      </c>
      <c r="D10" s="305">
        <f>ИТОГИ!F10</f>
        <v>524556.27</v>
      </c>
      <c r="E10" s="165">
        <f>H10+K10</f>
        <v>0</v>
      </c>
      <c r="F10" s="165">
        <f>I10+L10</f>
        <v>0</v>
      </c>
      <c r="G10" s="165">
        <v>0</v>
      </c>
      <c r="H10" s="2"/>
      <c r="I10" s="2"/>
      <c r="J10" s="332">
        <f>D10</f>
        <v>524556.27</v>
      </c>
      <c r="K10" s="2"/>
      <c r="L10" s="2"/>
    </row>
    <row r="11" spans="1:12" x14ac:dyDescent="0.25">
      <c r="A11" s="2"/>
      <c r="B11" s="2"/>
      <c r="C11" s="2"/>
      <c r="D11" s="165"/>
      <c r="E11" s="165"/>
      <c r="F11" s="165"/>
      <c r="G11" s="165"/>
      <c r="H11" s="2"/>
      <c r="I11" s="2"/>
      <c r="J11" s="2"/>
      <c r="K11" s="2"/>
      <c r="L11" s="2"/>
    </row>
    <row r="12" spans="1:12" ht="45" x14ac:dyDescent="0.25">
      <c r="A12" s="2" t="s">
        <v>59</v>
      </c>
      <c r="B12" s="1">
        <v>2001</v>
      </c>
      <c r="C12" s="2">
        <v>2019</v>
      </c>
      <c r="D12" s="165">
        <f>D9-D10</f>
        <v>4914664.4800000004</v>
      </c>
      <c r="E12" s="305">
        <f t="shared" ref="E12:F12" si="1">E9-E10</f>
        <v>2093100.61</v>
      </c>
      <c r="F12" s="305">
        <f t="shared" si="1"/>
        <v>1412780.61</v>
      </c>
      <c r="G12" s="165">
        <f>G9-G10</f>
        <v>0</v>
      </c>
      <c r="H12" s="2"/>
      <c r="I12" s="2"/>
      <c r="J12" s="289">
        <f>J9-J10</f>
        <v>4914664.4800000004</v>
      </c>
      <c r="K12" s="305">
        <f>E12</f>
        <v>2093100.61</v>
      </c>
      <c r="L12" s="305">
        <f>F12</f>
        <v>1412780.61</v>
      </c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9">
    <mergeCell ref="A2:L3"/>
    <mergeCell ref="A4:A7"/>
    <mergeCell ref="B4:B7"/>
    <mergeCell ref="C4:C7"/>
    <mergeCell ref="D4:L4"/>
    <mergeCell ref="D5:F6"/>
    <mergeCell ref="G5:L5"/>
    <mergeCell ref="G6:I6"/>
    <mergeCell ref="J6:L6"/>
  </mergeCells>
  <hyperlinks>
    <hyperlink ref="G6" r:id="rId1" display="consultantplus://offline/ref=32CA238D502FECC813B9EBFB681B03B845AE5936CC1847696EF4F388291445N"/>
    <hyperlink ref="J6" r:id="rId2" display="consultantplus://offline/ref=32CA238D502FECC813B9EBFB681B03B845AF5B33CB1C47696EF4F388291445N"/>
  </hyperlinks>
  <pageMargins left="0.70866141732283472" right="0.70866141732283472" top="0.74803149606299213" bottom="0.74803149606299213" header="0.31496062992125984" footer="0.31496062992125984"/>
  <pageSetup paperSize="9" scale="84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C6" sqref="C6"/>
    </sheetView>
  </sheetViews>
  <sheetFormatPr defaultRowHeight="15" x14ac:dyDescent="0.25"/>
  <cols>
    <col min="1" max="1" width="26.5703125" customWidth="1"/>
    <col min="2" max="2" width="7.140625" bestFit="1" customWidth="1"/>
    <col min="3" max="3" width="27.85546875" customWidth="1"/>
  </cols>
  <sheetData>
    <row r="1" spans="1:3" x14ac:dyDescent="0.25">
      <c r="C1" s="8" t="s">
        <v>68</v>
      </c>
    </row>
    <row r="2" spans="1:3" x14ac:dyDescent="0.25">
      <c r="A2" s="428" t="s">
        <v>375</v>
      </c>
      <c r="B2" s="429"/>
      <c r="C2" s="429"/>
    </row>
    <row r="3" spans="1:3" ht="77.25" customHeight="1" x14ac:dyDescent="0.25">
      <c r="A3" s="430"/>
      <c r="B3" s="430"/>
      <c r="C3" s="430"/>
    </row>
    <row r="4" spans="1:3" ht="45" x14ac:dyDescent="0.25">
      <c r="A4" s="1" t="s">
        <v>1</v>
      </c>
      <c r="B4" s="1" t="s">
        <v>19</v>
      </c>
      <c r="C4" s="1" t="s">
        <v>60</v>
      </c>
    </row>
    <row r="5" spans="1:3" x14ac:dyDescent="0.25">
      <c r="A5" s="1">
        <v>1</v>
      </c>
      <c r="B5" s="1">
        <v>2</v>
      </c>
      <c r="C5" s="1">
        <v>3</v>
      </c>
    </row>
    <row r="6" spans="1:3" ht="30" x14ac:dyDescent="0.25">
      <c r="A6" s="2" t="s">
        <v>50</v>
      </c>
      <c r="B6" s="11" t="s">
        <v>84</v>
      </c>
      <c r="C6" s="2">
        <v>0</v>
      </c>
    </row>
    <row r="7" spans="1:3" ht="30" x14ac:dyDescent="0.25">
      <c r="A7" s="2" t="s">
        <v>51</v>
      </c>
      <c r="B7" s="11" t="s">
        <v>85</v>
      </c>
      <c r="C7" s="2">
        <f>C8+C6-C10</f>
        <v>0</v>
      </c>
    </row>
    <row r="8" spans="1:3" x14ac:dyDescent="0.25">
      <c r="A8" s="2" t="s">
        <v>61</v>
      </c>
      <c r="B8" s="11" t="s">
        <v>83</v>
      </c>
      <c r="C8" s="247">
        <v>0</v>
      </c>
    </row>
    <row r="9" spans="1:3" x14ac:dyDescent="0.25">
      <c r="A9" s="2"/>
      <c r="B9" s="12"/>
      <c r="C9" s="247"/>
    </row>
    <row r="10" spans="1:3" x14ac:dyDescent="0.25">
      <c r="A10" s="2" t="s">
        <v>62</v>
      </c>
      <c r="B10" s="11" t="s">
        <v>86</v>
      </c>
      <c r="C10" s="247">
        <v>0</v>
      </c>
    </row>
    <row r="11" spans="1:3" x14ac:dyDescent="0.25">
      <c r="A11" s="2"/>
      <c r="B11" s="2"/>
      <c r="C11" s="2"/>
    </row>
    <row r="14" spans="1:3" x14ac:dyDescent="0.25">
      <c r="C14" s="8" t="s">
        <v>69</v>
      </c>
    </row>
    <row r="15" spans="1:3" x14ac:dyDescent="0.25">
      <c r="A15" s="431" t="s">
        <v>67</v>
      </c>
      <c r="B15" s="431"/>
      <c r="C15" s="431"/>
    </row>
    <row r="17" spans="1:3" ht="30" x14ac:dyDescent="0.25">
      <c r="A17" s="1" t="s">
        <v>1</v>
      </c>
      <c r="B17" s="1" t="s">
        <v>19</v>
      </c>
      <c r="C17" s="1" t="s">
        <v>63</v>
      </c>
    </row>
    <row r="18" spans="1:3" x14ac:dyDescent="0.25">
      <c r="A18" s="1">
        <v>1</v>
      </c>
      <c r="B18" s="1">
        <v>2</v>
      </c>
      <c r="C18" s="1">
        <v>3</v>
      </c>
    </row>
    <row r="19" spans="1:3" ht="30" x14ac:dyDescent="0.25">
      <c r="A19" s="2" t="s">
        <v>64</v>
      </c>
      <c r="B19" s="11" t="s">
        <v>84</v>
      </c>
      <c r="C19" s="2">
        <v>0</v>
      </c>
    </row>
    <row r="20" spans="1:3" ht="135" x14ac:dyDescent="0.25">
      <c r="A20" s="7" t="s">
        <v>65</v>
      </c>
      <c r="B20" s="11" t="s">
        <v>85</v>
      </c>
      <c r="C20" s="2">
        <v>0</v>
      </c>
    </row>
    <row r="21" spans="1:3" ht="60" x14ac:dyDescent="0.25">
      <c r="A21" s="2" t="s">
        <v>66</v>
      </c>
      <c r="B21" s="11" t="s">
        <v>83</v>
      </c>
      <c r="C21" s="2">
        <v>0</v>
      </c>
    </row>
  </sheetData>
  <mergeCells count="2">
    <mergeCell ref="A2:C3"/>
    <mergeCell ref="A15:C15"/>
  </mergeCells>
  <hyperlinks>
    <hyperlink ref="A20" r:id="rId1" display="consultantplus://offline/ref=32CA238D502FECC813B9EBFB681B03B845AF5936CA1A47696EF4F388291445N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selection activeCell="H50" sqref="H50"/>
    </sheetView>
  </sheetViews>
  <sheetFormatPr defaultColWidth="1.140625" defaultRowHeight="15.75" x14ac:dyDescent="0.25"/>
  <cols>
    <col min="1" max="1" width="13.5703125" style="18" customWidth="1"/>
    <col min="2" max="2" width="36.140625" style="18" bestFit="1" customWidth="1"/>
    <col min="3" max="3" width="13.140625" style="18" bestFit="1" customWidth="1"/>
    <col min="4" max="4" width="11.7109375" style="18" customWidth="1"/>
    <col min="5" max="5" width="12.85546875" style="18" bestFit="1" customWidth="1"/>
    <col min="6" max="6" width="16.5703125" style="18" bestFit="1" customWidth="1"/>
    <col min="7" max="7" width="15.28515625" style="18" bestFit="1" customWidth="1"/>
    <col min="8" max="8" width="15.7109375" style="18" customWidth="1"/>
    <col min="9" max="9" width="12.85546875" style="18" customWidth="1"/>
    <col min="10" max="10" width="20.140625" style="18" customWidth="1"/>
    <col min="11" max="16384" width="1.140625" style="18"/>
  </cols>
  <sheetData>
    <row r="1" spans="1:10" s="14" customFormat="1" ht="11.25" x14ac:dyDescent="0.25">
      <c r="J1" s="15" t="s">
        <v>97</v>
      </c>
    </row>
    <row r="2" spans="1:10" s="14" customFormat="1" ht="11.25" x14ac:dyDescent="0.25">
      <c r="J2" s="15" t="s">
        <v>98</v>
      </c>
    </row>
    <row r="3" spans="1:10" s="14" customFormat="1" ht="11.25" x14ac:dyDescent="0.25">
      <c r="J3" s="15" t="s">
        <v>99</v>
      </c>
    </row>
    <row r="4" spans="1:10" s="16" customFormat="1" ht="11.25" x14ac:dyDescent="0.25">
      <c r="J4" s="15" t="s">
        <v>100</v>
      </c>
    </row>
    <row r="5" spans="1:10" s="17" customFormat="1" x14ac:dyDescent="0.25"/>
    <row r="7" spans="1:10" s="19" customFormat="1" x14ac:dyDescent="0.25">
      <c r="A7" s="432" t="s">
        <v>101</v>
      </c>
      <c r="B7" s="432"/>
      <c r="C7" s="432"/>
      <c r="D7" s="432"/>
      <c r="E7" s="432"/>
      <c r="F7" s="432"/>
      <c r="G7" s="432"/>
      <c r="H7" s="432"/>
      <c r="I7" s="432"/>
      <c r="J7" s="432"/>
    </row>
    <row r="8" spans="1:10" s="21" customFormat="1" ht="9.7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s="19" customFormat="1" x14ac:dyDescent="0.25">
      <c r="A9" s="432" t="s">
        <v>102</v>
      </c>
      <c r="B9" s="432"/>
      <c r="C9" s="432"/>
      <c r="D9" s="432"/>
      <c r="E9" s="432"/>
      <c r="F9" s="432"/>
      <c r="G9" s="432"/>
      <c r="H9" s="432"/>
      <c r="I9" s="432"/>
      <c r="J9" s="432"/>
    </row>
    <row r="10" spans="1:10" s="22" customFormat="1" ht="12.75" x14ac:dyDescent="0.2"/>
    <row r="11" spans="1:10" x14ac:dyDescent="0.25">
      <c r="A11" s="439" t="s">
        <v>103</v>
      </c>
      <c r="B11" s="439"/>
      <c r="C11" s="438" t="s">
        <v>230</v>
      </c>
      <c r="D11" s="438"/>
      <c r="E11" s="438"/>
      <c r="F11" s="438"/>
      <c r="G11" s="438"/>
      <c r="H11" s="438"/>
      <c r="I11" s="438"/>
      <c r="J11" s="438"/>
    </row>
    <row r="12" spans="1:10" s="23" customFormat="1" ht="9.75" x14ac:dyDescent="0.2">
      <c r="A12" s="21"/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439" t="s">
        <v>104</v>
      </c>
      <c r="B13" s="439"/>
      <c r="C13" s="439"/>
      <c r="D13" s="449" t="s">
        <v>229</v>
      </c>
      <c r="E13" s="449"/>
      <c r="F13" s="449"/>
      <c r="G13" s="449"/>
      <c r="H13" s="449"/>
      <c r="I13" s="449"/>
      <c r="J13" s="449"/>
    </row>
    <row r="15" spans="1:10" x14ac:dyDescent="0.25">
      <c r="A15" s="432" t="s">
        <v>105</v>
      </c>
      <c r="B15" s="432"/>
      <c r="C15" s="432"/>
      <c r="D15" s="432"/>
      <c r="E15" s="432"/>
      <c r="F15" s="432"/>
      <c r="G15" s="432"/>
      <c r="H15" s="432"/>
      <c r="I15" s="432"/>
      <c r="J15" s="432"/>
    </row>
    <row r="16" spans="1:10" s="22" customFormat="1" ht="12.75" x14ac:dyDescent="0.2"/>
    <row r="17" spans="1:10" s="22" customFormat="1" ht="12.75" x14ac:dyDescent="0.2">
      <c r="A17" s="440" t="s">
        <v>110</v>
      </c>
      <c r="B17" s="443" t="s">
        <v>109</v>
      </c>
      <c r="C17" s="443" t="s">
        <v>111</v>
      </c>
      <c r="D17" s="436" t="s">
        <v>246</v>
      </c>
      <c r="E17" s="437"/>
      <c r="F17" s="437"/>
      <c r="G17" s="437"/>
      <c r="H17" s="443" t="s">
        <v>241</v>
      </c>
      <c r="I17" s="446" t="s">
        <v>236</v>
      </c>
      <c r="J17" s="433" t="s">
        <v>115</v>
      </c>
    </row>
    <row r="18" spans="1:10" s="22" customFormat="1" ht="12.75" x14ac:dyDescent="0.2">
      <c r="A18" s="441"/>
      <c r="B18" s="444"/>
      <c r="C18" s="444"/>
      <c r="D18" s="440" t="s">
        <v>22</v>
      </c>
      <c r="E18" s="436" t="s">
        <v>5</v>
      </c>
      <c r="F18" s="437"/>
      <c r="G18" s="437"/>
      <c r="H18" s="444"/>
      <c r="I18" s="447"/>
      <c r="J18" s="433"/>
    </row>
    <row r="19" spans="1:10" s="22" customFormat="1" ht="38.25" x14ac:dyDescent="0.2">
      <c r="A19" s="442"/>
      <c r="B19" s="445"/>
      <c r="C19" s="445"/>
      <c r="D19" s="442"/>
      <c r="E19" s="37" t="s">
        <v>112</v>
      </c>
      <c r="F19" s="37" t="s">
        <v>113</v>
      </c>
      <c r="G19" s="37" t="s">
        <v>114</v>
      </c>
      <c r="H19" s="445"/>
      <c r="I19" s="448"/>
      <c r="J19" s="433"/>
    </row>
    <row r="20" spans="1:10" s="22" customFormat="1" ht="12.75" x14ac:dyDescent="0.2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/>
      <c r="J20" s="38">
        <v>10</v>
      </c>
    </row>
    <row r="21" spans="1:10" s="22" customFormat="1" ht="12.75" x14ac:dyDescent="0.2">
      <c r="A21" s="147">
        <v>1</v>
      </c>
      <c r="B21" s="64" t="s">
        <v>232</v>
      </c>
      <c r="C21" s="149">
        <v>7.3</v>
      </c>
      <c r="D21" s="149">
        <f>E21+F21+G21+H21</f>
        <v>38367.64</v>
      </c>
      <c r="E21" s="149">
        <f>ROUND(235978.18/C21,2)</f>
        <v>32325.78</v>
      </c>
      <c r="F21" s="149">
        <f>ROUND(2477.81/C21,2)</f>
        <v>339.43</v>
      </c>
      <c r="G21" s="149">
        <f>ROUND(41627.76/C21,2)</f>
        <v>5702.43</v>
      </c>
      <c r="H21" s="149"/>
      <c r="I21" s="149">
        <v>0.99609289999999995</v>
      </c>
      <c r="J21" s="43">
        <f>ROUND(C21*D21*(1+H21/100)*12*I21,2)+0.02</f>
        <v>3347873.5</v>
      </c>
    </row>
    <row r="22" spans="1:10" s="22" customFormat="1" ht="12.75" x14ac:dyDescent="0.2">
      <c r="A22" s="147">
        <v>2</v>
      </c>
      <c r="B22" s="64" t="s">
        <v>233</v>
      </c>
      <c r="C22" s="149">
        <v>88.33</v>
      </c>
      <c r="D22" s="149">
        <f>E22+F22+G22+H22</f>
        <v>18670.329999999998</v>
      </c>
      <c r="E22" s="149">
        <f>ROUND(1082316.24/C22,2)+20.91</f>
        <v>12274.01</v>
      </c>
      <c r="F22" s="149">
        <f>ROUND(203164.4/C22,2)</f>
        <v>2300.06</v>
      </c>
      <c r="G22" s="149">
        <f>ROUND(320822.73/C22,2)</f>
        <v>3632.09</v>
      </c>
      <c r="H22" s="162">
        <f>ROUND(41000/C22,2)</f>
        <v>464.17</v>
      </c>
      <c r="I22" s="149">
        <v>0.99609289999999995</v>
      </c>
      <c r="J22" s="43">
        <f>ROUND(C22*D22*12*I22,2)</f>
        <v>19712482.25</v>
      </c>
    </row>
    <row r="23" spans="1:10" s="22" customFormat="1" ht="12.75" x14ac:dyDescent="0.2">
      <c r="A23" s="147">
        <v>3</v>
      </c>
      <c r="B23" s="64" t="s">
        <v>234</v>
      </c>
      <c r="C23" s="149">
        <v>5.65</v>
      </c>
      <c r="D23" s="149">
        <f>E23+F23+G23+H23</f>
        <v>6153.11</v>
      </c>
      <c r="E23" s="149">
        <f>ROUND(29856.21/C23,2)+0.75</f>
        <v>5285.03</v>
      </c>
      <c r="F23" s="149">
        <f>ROUND(0/C23,2)</f>
        <v>0</v>
      </c>
      <c r="G23" s="149">
        <f>ROUND(4904.66/C23,2)</f>
        <v>868.08</v>
      </c>
      <c r="H23" s="150"/>
      <c r="I23" s="149">
        <v>0.99609289999999995</v>
      </c>
      <c r="J23" s="43">
        <f>ROUND(C23*D23*(1+H23/100)*12*I23,2)</f>
        <v>415550.89</v>
      </c>
    </row>
    <row r="24" spans="1:10" s="22" customFormat="1" ht="12.75" x14ac:dyDescent="0.2">
      <c r="A24" s="147">
        <v>4</v>
      </c>
      <c r="B24" s="64" t="s">
        <v>235</v>
      </c>
      <c r="C24" s="149">
        <v>27.5</v>
      </c>
      <c r="D24" s="149">
        <f>E24+F24+G24+H24</f>
        <v>11221.939999999999</v>
      </c>
      <c r="E24" s="149">
        <f>ROUND(243146.96/C24,2)</f>
        <v>8841.7099999999991</v>
      </c>
      <c r="F24" s="149">
        <f>ROUND(4398.88/C24,2)</f>
        <v>159.96</v>
      </c>
      <c r="G24" s="149">
        <f>ROUND(61057.49/C24,2)</f>
        <v>2220.27</v>
      </c>
      <c r="H24" s="150"/>
      <c r="I24" s="149">
        <v>0.99609289999999995</v>
      </c>
      <c r="J24" s="43">
        <f>ROUND(C24*D24*(1+H24/100)*12*I24,2)+0.02</f>
        <v>3688771.29</v>
      </c>
    </row>
    <row r="25" spans="1:10" s="22" customFormat="1" ht="12.75" x14ac:dyDescent="0.2">
      <c r="A25" s="434" t="s">
        <v>107</v>
      </c>
      <c r="B25" s="435"/>
      <c r="C25" s="29" t="s">
        <v>108</v>
      </c>
      <c r="D25" s="28"/>
      <c r="E25" s="29" t="s">
        <v>108</v>
      </c>
      <c r="F25" s="29" t="s">
        <v>108</v>
      </c>
      <c r="G25" s="29" t="s">
        <v>108</v>
      </c>
      <c r="H25" s="31" t="s">
        <v>108</v>
      </c>
      <c r="I25" s="31"/>
      <c r="J25" s="43">
        <f>SUM(J21:J24)</f>
        <v>27164677.93</v>
      </c>
    </row>
    <row r="26" spans="1:10" s="22" customFormat="1" ht="12.75" x14ac:dyDescent="0.2"/>
    <row r="27" spans="1:10" s="22" customFormat="1" ht="12.75" hidden="1" x14ac:dyDescent="0.2"/>
    <row r="28" spans="1:10" s="22" customFormat="1" ht="12.75" hidden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5" t="s">
        <v>97</v>
      </c>
    </row>
    <row r="29" spans="1:10" s="22" customFormat="1" ht="12.75" hidden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5" t="s">
        <v>98</v>
      </c>
    </row>
    <row r="30" spans="1:10" s="22" customFormat="1" ht="12.75" hidden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5" t="s">
        <v>99</v>
      </c>
    </row>
    <row r="31" spans="1:10" s="22" customFormat="1" ht="12.75" hidden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5" t="s">
        <v>100</v>
      </c>
    </row>
    <row r="32" spans="1:10" s="22" customFormat="1" hidden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22" customFormat="1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s="22" customFormat="1" x14ac:dyDescent="0.25">
      <c r="A34" s="432" t="s">
        <v>101</v>
      </c>
      <c r="B34" s="432"/>
      <c r="C34" s="432"/>
      <c r="D34" s="432"/>
      <c r="E34" s="432"/>
      <c r="F34" s="432"/>
      <c r="G34" s="432"/>
      <c r="H34" s="432"/>
      <c r="I34" s="432"/>
      <c r="J34" s="432"/>
    </row>
    <row r="35" spans="1:10" s="22" customFormat="1" ht="12.7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s="22" customFormat="1" x14ac:dyDescent="0.25">
      <c r="A36" s="432" t="s">
        <v>102</v>
      </c>
      <c r="B36" s="432"/>
      <c r="C36" s="432"/>
      <c r="D36" s="432"/>
      <c r="E36" s="432"/>
      <c r="F36" s="432"/>
      <c r="G36" s="432"/>
      <c r="H36" s="432"/>
      <c r="I36" s="432"/>
      <c r="J36" s="432"/>
    </row>
    <row r="37" spans="1:10" s="22" customFormat="1" ht="12.75" x14ac:dyDescent="0.2"/>
    <row r="38" spans="1:10" s="22" customFormat="1" x14ac:dyDescent="0.25">
      <c r="A38" s="55" t="s">
        <v>103</v>
      </c>
      <c r="B38" s="18"/>
      <c r="C38" s="438" t="s">
        <v>230</v>
      </c>
      <c r="D38" s="438"/>
      <c r="E38" s="438"/>
      <c r="F38" s="438"/>
      <c r="G38" s="438"/>
      <c r="H38" s="438"/>
      <c r="I38" s="438"/>
      <c r="J38" s="438"/>
    </row>
    <row r="39" spans="1:10" s="22" customFormat="1" ht="12.75" x14ac:dyDescent="0.2">
      <c r="A39" s="21"/>
      <c r="B39" s="23"/>
      <c r="C39" s="24"/>
      <c r="D39" s="24"/>
      <c r="E39" s="24"/>
      <c r="F39" s="24"/>
      <c r="G39" s="24"/>
      <c r="H39" s="24"/>
      <c r="I39" s="24"/>
      <c r="J39" s="24"/>
    </row>
    <row r="40" spans="1:10" s="22" customFormat="1" x14ac:dyDescent="0.25">
      <c r="A40" s="55" t="s">
        <v>104</v>
      </c>
      <c r="B40" s="18"/>
      <c r="C40" s="449" t="s">
        <v>231</v>
      </c>
      <c r="D40" s="449"/>
      <c r="E40" s="449"/>
      <c r="F40" s="449"/>
      <c r="G40" s="449"/>
      <c r="H40" s="449"/>
      <c r="I40" s="449"/>
      <c r="J40" s="449"/>
    </row>
    <row r="41" spans="1:10" s="22" customForma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22" customFormat="1" x14ac:dyDescent="0.25">
      <c r="A42" s="432" t="s">
        <v>105</v>
      </c>
      <c r="B42" s="432"/>
      <c r="C42" s="432"/>
      <c r="D42" s="432"/>
      <c r="E42" s="432"/>
      <c r="F42" s="432"/>
      <c r="G42" s="432"/>
      <c r="H42" s="432"/>
      <c r="I42" s="432"/>
      <c r="J42" s="432"/>
    </row>
    <row r="43" spans="1:10" s="22" customFormat="1" ht="12.75" x14ac:dyDescent="0.2"/>
    <row r="44" spans="1:10" s="22" customFormat="1" ht="12.75" x14ac:dyDescent="0.2">
      <c r="A44" s="440" t="s">
        <v>110</v>
      </c>
      <c r="B44" s="443" t="s">
        <v>109</v>
      </c>
      <c r="C44" s="443" t="s">
        <v>111</v>
      </c>
      <c r="D44" s="436" t="s">
        <v>106</v>
      </c>
      <c r="E44" s="437"/>
      <c r="F44" s="437"/>
      <c r="G44" s="437"/>
      <c r="H44" s="443" t="s">
        <v>242</v>
      </c>
      <c r="I44" s="34"/>
      <c r="J44" s="433" t="s">
        <v>115</v>
      </c>
    </row>
    <row r="45" spans="1:10" s="22" customFormat="1" ht="12.75" x14ac:dyDescent="0.2">
      <c r="A45" s="441"/>
      <c r="B45" s="444"/>
      <c r="C45" s="444"/>
      <c r="D45" s="440" t="s">
        <v>22</v>
      </c>
      <c r="E45" s="436" t="s">
        <v>5</v>
      </c>
      <c r="F45" s="437"/>
      <c r="G45" s="437"/>
      <c r="H45" s="444"/>
      <c r="I45" s="35"/>
      <c r="J45" s="433"/>
    </row>
    <row r="46" spans="1:10" s="22" customFormat="1" ht="38.25" x14ac:dyDescent="0.2">
      <c r="A46" s="442"/>
      <c r="B46" s="445"/>
      <c r="C46" s="445"/>
      <c r="D46" s="442"/>
      <c r="E46" s="37" t="s">
        <v>112</v>
      </c>
      <c r="F46" s="37" t="s">
        <v>113</v>
      </c>
      <c r="G46" s="37" t="s">
        <v>114</v>
      </c>
      <c r="H46" s="445"/>
      <c r="I46" s="36"/>
      <c r="J46" s="433"/>
    </row>
    <row r="47" spans="1:10" s="22" customFormat="1" ht="12.75" x14ac:dyDescent="0.2">
      <c r="A47" s="26">
        <v>1</v>
      </c>
      <c r="B47" s="26">
        <v>2</v>
      </c>
      <c r="C47" s="26">
        <v>3</v>
      </c>
      <c r="D47" s="26">
        <v>4</v>
      </c>
      <c r="E47" s="26">
        <v>5</v>
      </c>
      <c r="F47" s="26">
        <v>6</v>
      </c>
      <c r="G47" s="26">
        <v>7</v>
      </c>
      <c r="H47" s="26">
        <v>8</v>
      </c>
      <c r="I47" s="26"/>
      <c r="J47" s="63">
        <v>10</v>
      </c>
    </row>
    <row r="48" spans="1:10" s="22" customFormat="1" ht="12.75" x14ac:dyDescent="0.2">
      <c r="A48" s="29">
        <v>1</v>
      </c>
      <c r="B48" s="27" t="s">
        <v>240</v>
      </c>
      <c r="C48" s="28">
        <v>3</v>
      </c>
      <c r="D48" s="149">
        <f>E48</f>
        <v>22831.1</v>
      </c>
      <c r="E48" s="149">
        <v>22831.1</v>
      </c>
      <c r="F48" s="149"/>
      <c r="G48" s="149"/>
      <c r="H48" s="149">
        <f>65865.54+97</f>
        <v>65962.539999999994</v>
      </c>
      <c r="I48" s="149"/>
      <c r="J48" s="248">
        <f>D48*C48*9+H48</f>
        <v>682402.24</v>
      </c>
    </row>
    <row r="49" spans="1:10" s="22" customFormat="1" ht="12.75" x14ac:dyDescent="0.2">
      <c r="A49" s="29">
        <v>2</v>
      </c>
      <c r="B49" s="27" t="s">
        <v>233</v>
      </c>
      <c r="C49" s="28">
        <v>14</v>
      </c>
      <c r="D49" s="149">
        <f>E49</f>
        <v>13898.61</v>
      </c>
      <c r="E49" s="149">
        <v>13898.61</v>
      </c>
      <c r="F49" s="149"/>
      <c r="G49" s="149"/>
      <c r="H49" s="149">
        <f>136247.13+95.64</f>
        <v>136342.77000000002</v>
      </c>
      <c r="I49" s="149"/>
      <c r="J49" s="269">
        <f>D49*C49*9+H49</f>
        <v>1887567.6300000001</v>
      </c>
    </row>
    <row r="50" spans="1:10" s="22" customFormat="1" ht="12.75" x14ac:dyDescent="0.2">
      <c r="A50" s="27"/>
      <c r="B50" s="27"/>
      <c r="C50" s="28"/>
      <c r="D50" s="149"/>
      <c r="E50" s="149"/>
      <c r="F50" s="149"/>
      <c r="G50" s="149"/>
      <c r="H50" s="44"/>
      <c r="I50" s="44"/>
      <c r="J50" s="248"/>
    </row>
    <row r="51" spans="1:10" s="22" customFormat="1" ht="12.75" x14ac:dyDescent="0.2">
      <c r="A51" s="434" t="s">
        <v>107</v>
      </c>
      <c r="B51" s="435"/>
      <c r="C51" s="29" t="s">
        <v>108</v>
      </c>
      <c r="D51" s="28"/>
      <c r="E51" s="29" t="s">
        <v>108</v>
      </c>
      <c r="F51" s="29" t="s">
        <v>108</v>
      </c>
      <c r="G51" s="29" t="s">
        <v>108</v>
      </c>
      <c r="H51" s="31" t="s">
        <v>108</v>
      </c>
      <c r="I51" s="31"/>
      <c r="J51" s="210">
        <f>J48+J49+J50</f>
        <v>2569969.87</v>
      </c>
    </row>
    <row r="52" spans="1:10" s="22" customFormat="1" ht="12.75" x14ac:dyDescent="0.2"/>
    <row r="53" spans="1:10" s="22" customFormat="1" ht="12.75" x14ac:dyDescent="0.2"/>
    <row r="54" spans="1:10" s="22" customFormat="1" ht="12.75" x14ac:dyDescent="0.2"/>
    <row r="55" spans="1:10" s="22" customFormat="1" ht="12.75" x14ac:dyDescent="0.2"/>
    <row r="56" spans="1:10" s="22" customFormat="1" ht="12.75" x14ac:dyDescent="0.2"/>
    <row r="57" spans="1:10" s="22" customFormat="1" ht="12.75" x14ac:dyDescent="0.2"/>
    <row r="58" spans="1:10" s="22" customFormat="1" ht="12.75" x14ac:dyDescent="0.2"/>
    <row r="59" spans="1:10" s="22" customFormat="1" ht="12.75" x14ac:dyDescent="0.2"/>
    <row r="60" spans="1:10" s="22" customFormat="1" ht="12.75" x14ac:dyDescent="0.2"/>
    <row r="61" spans="1:10" s="22" customFormat="1" ht="12.75" x14ac:dyDescent="0.2"/>
    <row r="62" spans="1:10" s="22" customFormat="1" ht="12.75" x14ac:dyDescent="0.2"/>
    <row r="63" spans="1:10" s="22" customFormat="1" ht="12.75" x14ac:dyDescent="0.2"/>
    <row r="64" spans="1:10" s="22" customFormat="1" ht="12.75" x14ac:dyDescent="0.2"/>
    <row r="65" s="22" customFormat="1" ht="12.75" x14ac:dyDescent="0.2"/>
    <row r="66" s="22" customFormat="1" ht="12.75" x14ac:dyDescent="0.2"/>
    <row r="67" s="22" customFormat="1" ht="12.75" x14ac:dyDescent="0.2"/>
    <row r="68" s="22" customFormat="1" ht="12.75" x14ac:dyDescent="0.2"/>
    <row r="69" s="22" customFormat="1" ht="12.75" x14ac:dyDescent="0.2"/>
    <row r="70" s="22" customFormat="1" ht="12.75" x14ac:dyDescent="0.2"/>
    <row r="71" s="22" customFormat="1" ht="12.75" x14ac:dyDescent="0.2"/>
    <row r="72" s="22" customFormat="1" ht="12.75" x14ac:dyDescent="0.2"/>
    <row r="73" s="22" customFormat="1" ht="12.75" x14ac:dyDescent="0.2"/>
    <row r="74" s="22" customFormat="1" ht="12.75" x14ac:dyDescent="0.2"/>
    <row r="75" s="22" customFormat="1" ht="12.75" x14ac:dyDescent="0.2"/>
    <row r="76" s="22" customFormat="1" ht="12.75" x14ac:dyDescent="0.2"/>
    <row r="77" s="22" customFormat="1" ht="12.75" x14ac:dyDescent="0.2"/>
    <row r="78" s="22" customFormat="1" ht="12.75" x14ac:dyDescent="0.2"/>
    <row r="79" s="22" customFormat="1" ht="12.75" x14ac:dyDescent="0.2"/>
    <row r="80" s="22" customFormat="1" ht="12.75" x14ac:dyDescent="0.2"/>
    <row r="81" s="22" customFormat="1" ht="12.75" x14ac:dyDescent="0.2"/>
    <row r="82" s="22" customFormat="1" ht="12.75" x14ac:dyDescent="0.2"/>
    <row r="83" s="22" customFormat="1" ht="12.75" x14ac:dyDescent="0.2"/>
    <row r="84" s="22" customFormat="1" ht="12.75" x14ac:dyDescent="0.2"/>
    <row r="85" s="22" customFormat="1" ht="12.75" x14ac:dyDescent="0.2"/>
    <row r="86" s="22" customFormat="1" ht="12.75" x14ac:dyDescent="0.2"/>
    <row r="87" s="22" customFormat="1" ht="12.75" x14ac:dyDescent="0.2"/>
    <row r="88" s="22" customFormat="1" ht="12.75" x14ac:dyDescent="0.2"/>
    <row r="89" s="22" customFormat="1" ht="12.75" x14ac:dyDescent="0.2"/>
    <row r="90" s="22" customFormat="1" ht="12.75" x14ac:dyDescent="0.2"/>
    <row r="91" s="22" customFormat="1" ht="12.75" x14ac:dyDescent="0.2"/>
    <row r="92" s="22" customFormat="1" ht="12.75" x14ac:dyDescent="0.2"/>
    <row r="93" s="22" customFormat="1" ht="12.75" x14ac:dyDescent="0.2"/>
    <row r="94" s="22" customFormat="1" ht="12.75" x14ac:dyDescent="0.2"/>
    <row r="95" s="22" customFormat="1" ht="12.75" x14ac:dyDescent="0.2"/>
    <row r="96" s="22" customFormat="1" ht="12.75" x14ac:dyDescent="0.2"/>
    <row r="97" s="22" customFormat="1" ht="12.75" x14ac:dyDescent="0.2"/>
    <row r="98" s="22" customFormat="1" ht="12.75" x14ac:dyDescent="0.2"/>
    <row r="99" s="22" customFormat="1" ht="12.75" x14ac:dyDescent="0.2"/>
    <row r="100" s="22" customFormat="1" ht="12.75" x14ac:dyDescent="0.2"/>
    <row r="101" s="22" customFormat="1" ht="12.75" x14ac:dyDescent="0.2"/>
    <row r="102" s="22" customFormat="1" ht="12.75" x14ac:dyDescent="0.2"/>
    <row r="103" s="22" customFormat="1" ht="12.75" x14ac:dyDescent="0.2"/>
    <row r="104" s="22" customFormat="1" ht="12.75" x14ac:dyDescent="0.2"/>
    <row r="105" s="22" customFormat="1" ht="12.75" x14ac:dyDescent="0.2"/>
    <row r="106" s="22" customFormat="1" ht="12.75" x14ac:dyDescent="0.2"/>
    <row r="107" s="22" customFormat="1" ht="12.75" x14ac:dyDescent="0.2"/>
    <row r="108" s="22" customFormat="1" ht="12.75" x14ac:dyDescent="0.2"/>
    <row r="109" s="22" customFormat="1" ht="12.75" x14ac:dyDescent="0.2"/>
    <row r="110" s="22" customFormat="1" ht="12.75" x14ac:dyDescent="0.2"/>
    <row r="111" s="22" customFormat="1" ht="12.75" x14ac:dyDescent="0.2"/>
    <row r="112" s="22" customFormat="1" ht="12.75" x14ac:dyDescent="0.2"/>
    <row r="113" s="22" customFormat="1" ht="12.75" x14ac:dyDescent="0.2"/>
    <row r="114" s="22" customFormat="1" ht="12.75" x14ac:dyDescent="0.2"/>
    <row r="115" s="22" customFormat="1" ht="12.75" x14ac:dyDescent="0.2"/>
    <row r="116" s="22" customFormat="1" ht="12.75" x14ac:dyDescent="0.2"/>
    <row r="117" s="22" customFormat="1" ht="12.75" x14ac:dyDescent="0.2"/>
    <row r="118" s="22" customFormat="1" ht="12.75" x14ac:dyDescent="0.2"/>
    <row r="119" s="22" customFormat="1" ht="12.75" x14ac:dyDescent="0.2"/>
    <row r="120" s="22" customFormat="1" ht="12.75" x14ac:dyDescent="0.2"/>
    <row r="121" s="22" customFormat="1" ht="12.75" x14ac:dyDescent="0.2"/>
    <row r="122" s="22" customFormat="1" ht="12.75" x14ac:dyDescent="0.2"/>
    <row r="123" s="22" customFormat="1" ht="12.75" x14ac:dyDescent="0.2"/>
    <row r="124" s="22" customFormat="1" ht="12.75" x14ac:dyDescent="0.2"/>
    <row r="125" s="22" customFormat="1" ht="12.75" x14ac:dyDescent="0.2"/>
    <row r="126" s="22" customFormat="1" ht="12.75" x14ac:dyDescent="0.2"/>
    <row r="127" s="22" customFormat="1" ht="12.75" x14ac:dyDescent="0.2"/>
    <row r="128" s="22" customFormat="1" ht="12.75" x14ac:dyDescent="0.2"/>
    <row r="129" s="22" customFormat="1" ht="12.75" x14ac:dyDescent="0.2"/>
    <row r="130" s="22" customFormat="1" ht="12.75" x14ac:dyDescent="0.2"/>
    <row r="131" s="22" customFormat="1" ht="12.75" x14ac:dyDescent="0.2"/>
    <row r="132" s="22" customFormat="1" ht="12.75" x14ac:dyDescent="0.2"/>
    <row r="133" s="22" customFormat="1" ht="12.75" x14ac:dyDescent="0.2"/>
    <row r="134" s="22" customFormat="1" ht="12.75" x14ac:dyDescent="0.2"/>
    <row r="135" s="22" customFormat="1" ht="12.75" x14ac:dyDescent="0.2"/>
    <row r="136" s="22" customFormat="1" ht="12.75" x14ac:dyDescent="0.2"/>
    <row r="137" s="22" customFormat="1" ht="12.75" x14ac:dyDescent="0.2"/>
    <row r="138" s="22" customFormat="1" ht="12.75" x14ac:dyDescent="0.2"/>
    <row r="139" s="22" customFormat="1" ht="12.75" x14ac:dyDescent="0.2"/>
    <row r="140" s="22" customFormat="1" ht="12.75" x14ac:dyDescent="0.2"/>
    <row r="141" s="22" customFormat="1" ht="12.75" x14ac:dyDescent="0.2"/>
    <row r="142" s="22" customFormat="1" ht="12.75" x14ac:dyDescent="0.2"/>
    <row r="143" s="22" customFormat="1" ht="12.75" x14ac:dyDescent="0.2"/>
    <row r="144" s="22" customFormat="1" ht="12.75" x14ac:dyDescent="0.2"/>
    <row r="145" s="22" customFormat="1" ht="12.75" x14ac:dyDescent="0.2"/>
    <row r="146" s="22" customFormat="1" ht="12.75" x14ac:dyDescent="0.2"/>
    <row r="147" s="22" customFormat="1" ht="12.75" x14ac:dyDescent="0.2"/>
    <row r="148" s="22" customFormat="1" ht="12.75" x14ac:dyDescent="0.2"/>
    <row r="149" s="22" customFormat="1" ht="12.75" x14ac:dyDescent="0.2"/>
    <row r="150" s="22" customFormat="1" ht="12.75" x14ac:dyDescent="0.2"/>
    <row r="151" s="22" customFormat="1" ht="12.75" x14ac:dyDescent="0.2"/>
    <row r="152" s="22" customFormat="1" ht="12.75" x14ac:dyDescent="0.2"/>
    <row r="153" s="22" customFormat="1" ht="12.75" x14ac:dyDescent="0.2"/>
    <row r="154" s="22" customFormat="1" ht="12.75" x14ac:dyDescent="0.2"/>
    <row r="155" s="22" customFormat="1" ht="12.75" x14ac:dyDescent="0.2"/>
    <row r="156" s="22" customFormat="1" ht="12.75" x14ac:dyDescent="0.2"/>
    <row r="157" s="22" customFormat="1" ht="12.75" x14ac:dyDescent="0.2"/>
    <row r="158" s="22" customFormat="1" ht="12.75" x14ac:dyDescent="0.2"/>
    <row r="159" s="22" customFormat="1" ht="12.75" x14ac:dyDescent="0.2"/>
    <row r="160" s="22" customFormat="1" ht="12.75" x14ac:dyDescent="0.2"/>
    <row r="161" s="22" customFormat="1" ht="12.75" x14ac:dyDescent="0.2"/>
    <row r="162" s="22" customFormat="1" ht="12.75" x14ac:dyDescent="0.2"/>
    <row r="163" s="22" customFormat="1" ht="12.75" x14ac:dyDescent="0.2"/>
    <row r="164" s="22" customFormat="1" ht="12.75" x14ac:dyDescent="0.2"/>
    <row r="165" s="22" customFormat="1" ht="12.75" x14ac:dyDescent="0.2"/>
    <row r="166" s="22" customFormat="1" ht="12.75" x14ac:dyDescent="0.2"/>
    <row r="167" s="22" customFormat="1" ht="12.75" x14ac:dyDescent="0.2"/>
    <row r="168" s="22" customFormat="1" ht="12.75" x14ac:dyDescent="0.2"/>
    <row r="169" s="22" customFormat="1" ht="12.75" x14ac:dyDescent="0.2"/>
    <row r="170" s="22" customFormat="1" ht="12.75" x14ac:dyDescent="0.2"/>
    <row r="171" s="22" customFormat="1" ht="12.75" x14ac:dyDescent="0.2"/>
    <row r="172" s="22" customFormat="1" ht="12.75" x14ac:dyDescent="0.2"/>
    <row r="173" s="22" customFormat="1" ht="12.75" x14ac:dyDescent="0.2"/>
    <row r="174" s="22" customFormat="1" ht="12.75" x14ac:dyDescent="0.2"/>
    <row r="175" s="22" customFormat="1" ht="12.75" x14ac:dyDescent="0.2"/>
    <row r="176" s="22" customFormat="1" ht="12.75" x14ac:dyDescent="0.2"/>
    <row r="177" s="22" customFormat="1" ht="12.75" x14ac:dyDescent="0.2"/>
    <row r="178" s="22" customFormat="1" ht="12.75" x14ac:dyDescent="0.2"/>
    <row r="179" s="22" customFormat="1" ht="12.75" x14ac:dyDescent="0.2"/>
    <row r="180" s="22" customFormat="1" ht="12.75" x14ac:dyDescent="0.2"/>
    <row r="181" s="22" customFormat="1" ht="12.75" x14ac:dyDescent="0.2"/>
    <row r="182" s="22" customFormat="1" ht="12.75" x14ac:dyDescent="0.2"/>
    <row r="183" s="22" customFormat="1" ht="12.75" x14ac:dyDescent="0.2"/>
    <row r="184" s="22" customFormat="1" ht="12.75" x14ac:dyDescent="0.2"/>
    <row r="185" s="22" customFormat="1" ht="12.75" x14ac:dyDescent="0.2"/>
    <row r="186" s="22" customFormat="1" ht="12.75" x14ac:dyDescent="0.2"/>
    <row r="187" s="22" customFormat="1" ht="12.75" x14ac:dyDescent="0.2"/>
    <row r="188" s="22" customFormat="1" ht="12.75" x14ac:dyDescent="0.2"/>
    <row r="189" s="22" customFormat="1" ht="12.75" x14ac:dyDescent="0.2"/>
    <row r="190" s="22" customFormat="1" ht="12.75" x14ac:dyDescent="0.2"/>
    <row r="191" s="22" customFormat="1" ht="12.75" x14ac:dyDescent="0.2"/>
    <row r="192" s="22" customFormat="1" ht="12.75" x14ac:dyDescent="0.2"/>
    <row r="193" s="22" customFormat="1" ht="12.75" x14ac:dyDescent="0.2"/>
    <row r="194" s="22" customFormat="1" ht="12.75" x14ac:dyDescent="0.2"/>
    <row r="195" s="22" customFormat="1" ht="12.75" x14ac:dyDescent="0.2"/>
    <row r="196" s="22" customFormat="1" ht="12.75" x14ac:dyDescent="0.2"/>
    <row r="197" s="22" customFormat="1" ht="12.75" x14ac:dyDescent="0.2"/>
    <row r="198" s="22" customFormat="1" ht="12.75" x14ac:dyDescent="0.2"/>
    <row r="199" s="22" customFormat="1" ht="12.75" x14ac:dyDescent="0.2"/>
    <row r="200" s="22" customFormat="1" ht="12.75" x14ac:dyDescent="0.2"/>
    <row r="201" s="22" customFormat="1" ht="12.75" x14ac:dyDescent="0.2"/>
  </sheetData>
  <mergeCells count="31">
    <mergeCell ref="J44:J46"/>
    <mergeCell ref="D45:D46"/>
    <mergeCell ref="E45:G45"/>
    <mergeCell ref="A51:B51"/>
    <mergeCell ref="A13:C13"/>
    <mergeCell ref="I17:I19"/>
    <mergeCell ref="D13:J13"/>
    <mergeCell ref="A44:A46"/>
    <mergeCell ref="B44:B46"/>
    <mergeCell ref="C44:C46"/>
    <mergeCell ref="D44:G44"/>
    <mergeCell ref="H44:H46"/>
    <mergeCell ref="A34:J34"/>
    <mergeCell ref="A36:J36"/>
    <mergeCell ref="C38:J38"/>
    <mergeCell ref="C40:J40"/>
    <mergeCell ref="A42:J42"/>
    <mergeCell ref="J17:J19"/>
    <mergeCell ref="A25:B25"/>
    <mergeCell ref="E18:G18"/>
    <mergeCell ref="A7:J7"/>
    <mergeCell ref="A9:J9"/>
    <mergeCell ref="C11:J11"/>
    <mergeCell ref="A15:J15"/>
    <mergeCell ref="D17:G17"/>
    <mergeCell ref="A11:B11"/>
    <mergeCell ref="A17:A19"/>
    <mergeCell ref="B17:B19"/>
    <mergeCell ref="C17:C19"/>
    <mergeCell ref="D18:D19"/>
    <mergeCell ref="H17:H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24" sqref="E24"/>
    </sheetView>
  </sheetViews>
  <sheetFormatPr defaultRowHeight="15" x14ac:dyDescent="0.25"/>
  <cols>
    <col min="2" max="2" width="19.140625" customWidth="1"/>
    <col min="3" max="3" width="17.5703125" customWidth="1"/>
    <col min="4" max="4" width="12.28515625" customWidth="1"/>
    <col min="5" max="5" width="13.7109375" customWidth="1"/>
    <col min="6" max="6" width="7.140625" customWidth="1"/>
  </cols>
  <sheetData>
    <row r="1" spans="1:10" x14ac:dyDescent="0.25">
      <c r="A1" s="450" t="s">
        <v>103</v>
      </c>
      <c r="B1" s="450"/>
      <c r="C1" s="451">
        <v>112</v>
      </c>
      <c r="D1" s="451"/>
      <c r="E1" s="451"/>
      <c r="F1" s="451"/>
    </row>
    <row r="3" spans="1:10" s="238" customFormat="1" ht="28.5" customHeight="1" x14ac:dyDescent="0.25">
      <c r="A3" s="452" t="s">
        <v>104</v>
      </c>
      <c r="B3" s="452"/>
      <c r="C3" s="453" t="s">
        <v>229</v>
      </c>
      <c r="D3" s="453"/>
      <c r="E3" s="453"/>
      <c r="F3" s="453"/>
    </row>
    <row r="5" spans="1:10" ht="15.75" x14ac:dyDescent="0.25">
      <c r="A5" s="432" t="s">
        <v>116</v>
      </c>
      <c r="B5" s="432"/>
      <c r="C5" s="432"/>
      <c r="D5" s="432"/>
      <c r="E5" s="432"/>
      <c r="F5" s="432"/>
    </row>
    <row r="6" spans="1:10" s="18" customFormat="1" ht="15.75" hidden="1" x14ac:dyDescent="0.25">
      <c r="A6" s="439" t="s">
        <v>103</v>
      </c>
      <c r="B6" s="439"/>
      <c r="C6" s="438" t="s">
        <v>238</v>
      </c>
      <c r="D6" s="438"/>
      <c r="E6" s="438"/>
      <c r="F6" s="438"/>
      <c r="G6" s="151"/>
      <c r="H6" s="151"/>
      <c r="I6" s="151"/>
      <c r="J6" s="151"/>
    </row>
    <row r="7" spans="1:10" s="23" customFormat="1" ht="9.75" hidden="1" x14ac:dyDescent="0.2">
      <c r="A7" s="21"/>
      <c r="C7" s="24"/>
      <c r="D7" s="24"/>
      <c r="E7" s="24"/>
      <c r="F7" s="24"/>
      <c r="G7" s="24"/>
      <c r="H7" s="24"/>
      <c r="I7" s="24"/>
      <c r="J7" s="24"/>
    </row>
    <row r="8" spans="1:10" s="18" customFormat="1" ht="15.75" hidden="1" x14ac:dyDescent="0.25">
      <c r="A8" s="439" t="s">
        <v>104</v>
      </c>
      <c r="B8" s="439"/>
      <c r="C8" s="439"/>
      <c r="D8" s="449" t="s">
        <v>229</v>
      </c>
      <c r="E8" s="449"/>
      <c r="F8" s="449"/>
      <c r="G8" s="152"/>
      <c r="H8" s="152"/>
      <c r="I8" s="152"/>
      <c r="J8" s="152"/>
    </row>
    <row r="9" spans="1:10" x14ac:dyDescent="0.25">
      <c r="A9" s="23"/>
      <c r="B9" s="23"/>
      <c r="C9" s="23"/>
      <c r="D9" s="23"/>
      <c r="E9" s="23"/>
      <c r="F9" s="23"/>
    </row>
    <row r="10" spans="1:10" ht="63.75" x14ac:dyDescent="0.25">
      <c r="A10" s="25" t="s">
        <v>110</v>
      </c>
      <c r="B10" s="37" t="s">
        <v>117</v>
      </c>
      <c r="C10" s="37" t="s">
        <v>120</v>
      </c>
      <c r="D10" s="37" t="s">
        <v>121</v>
      </c>
      <c r="E10" s="37" t="s">
        <v>122</v>
      </c>
      <c r="F10" s="42" t="s">
        <v>123</v>
      </c>
    </row>
    <row r="11" spans="1:10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8">
        <v>6</v>
      </c>
    </row>
    <row r="12" spans="1:10" ht="26.25" x14ac:dyDescent="0.25">
      <c r="A12" s="31">
        <v>1</v>
      </c>
      <c r="B12" s="153" t="s">
        <v>237</v>
      </c>
      <c r="C12" s="44">
        <v>7</v>
      </c>
      <c r="D12" s="44"/>
      <c r="E12" s="44">
        <v>50</v>
      </c>
      <c r="F12" s="43">
        <v>3737.94</v>
      </c>
    </row>
    <row r="13" spans="1:10" x14ac:dyDescent="0.25">
      <c r="A13" s="41"/>
      <c r="B13" s="41"/>
      <c r="C13" s="44"/>
      <c r="D13" s="44"/>
      <c r="E13" s="44"/>
      <c r="F13" s="43"/>
    </row>
    <row r="14" spans="1:10" x14ac:dyDescent="0.25">
      <c r="A14" s="41"/>
      <c r="B14" s="28" t="s">
        <v>107</v>
      </c>
      <c r="C14" s="31" t="s">
        <v>108</v>
      </c>
      <c r="D14" s="31" t="s">
        <v>108</v>
      </c>
      <c r="E14" s="31" t="s">
        <v>108</v>
      </c>
      <c r="F14" s="215">
        <f>F12</f>
        <v>3737.94</v>
      </c>
    </row>
  </sheetData>
  <mergeCells count="9">
    <mergeCell ref="A6:B6"/>
    <mergeCell ref="A8:C8"/>
    <mergeCell ref="D8:F8"/>
    <mergeCell ref="C6:F6"/>
    <mergeCell ref="A1:B1"/>
    <mergeCell ref="C1:F1"/>
    <mergeCell ref="A3:B3"/>
    <mergeCell ref="C3:F3"/>
    <mergeCell ref="A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D75" sqref="D75"/>
    </sheetView>
  </sheetViews>
  <sheetFormatPr defaultRowHeight="15" x14ac:dyDescent="0.25"/>
  <cols>
    <col min="1" max="1" width="6.5703125" customWidth="1"/>
    <col min="2" max="2" width="45.28515625" customWidth="1"/>
    <col min="3" max="3" width="11" customWidth="1"/>
    <col min="4" max="4" width="9.7109375" customWidth="1"/>
    <col min="5" max="5" width="11" customWidth="1"/>
    <col min="6" max="6" width="4.140625" customWidth="1"/>
  </cols>
  <sheetData>
    <row r="1" spans="1:12" ht="35.25" customHeight="1" x14ac:dyDescent="0.25">
      <c r="A1" s="461" t="s">
        <v>124</v>
      </c>
      <c r="B1" s="461"/>
      <c r="C1" s="461"/>
      <c r="D1" s="461"/>
      <c r="E1" s="461"/>
      <c r="F1" s="461"/>
    </row>
    <row r="2" spans="1:12" ht="29.25" customHeight="1" x14ac:dyDescent="0.25">
      <c r="A2" s="462" t="s">
        <v>125</v>
      </c>
      <c r="B2" s="462"/>
      <c r="C2" s="462"/>
      <c r="D2" s="462"/>
      <c r="E2" s="462"/>
      <c r="F2" s="462"/>
    </row>
    <row r="3" spans="1:12" ht="15.75" customHeight="1" x14ac:dyDescent="0.25">
      <c r="A3" s="432" t="s">
        <v>126</v>
      </c>
      <c r="B3" s="432"/>
      <c r="C3" s="432"/>
      <c r="D3" s="432"/>
      <c r="E3" s="432"/>
      <c r="F3" s="432"/>
    </row>
    <row r="4" spans="1:12" s="23" customFormat="1" ht="9.75" x14ac:dyDescent="0.2">
      <c r="A4" s="21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75" x14ac:dyDescent="0.25">
      <c r="A5" s="439" t="s">
        <v>103</v>
      </c>
      <c r="B5" s="439"/>
      <c r="C5" s="438" t="s">
        <v>239</v>
      </c>
      <c r="D5" s="438"/>
      <c r="E5" s="438"/>
      <c r="F5" s="438"/>
    </row>
    <row r="6" spans="1:12" ht="26.25" customHeight="1" x14ac:dyDescent="0.25">
      <c r="A6" s="21"/>
      <c r="B6" s="23"/>
      <c r="C6" s="24"/>
      <c r="D6" s="24"/>
      <c r="E6" s="24"/>
      <c r="F6" s="24"/>
    </row>
    <row r="7" spans="1:12" ht="36" customHeight="1" x14ac:dyDescent="0.25">
      <c r="A7" s="439" t="s">
        <v>104</v>
      </c>
      <c r="B7" s="439"/>
      <c r="C7" s="456" t="s">
        <v>229</v>
      </c>
      <c r="D7" s="456"/>
      <c r="E7" s="456"/>
      <c r="F7" s="456"/>
    </row>
    <row r="8" spans="1:12" x14ac:dyDescent="0.25">
      <c r="A8" s="23"/>
      <c r="B8" s="23"/>
      <c r="C8" s="23"/>
      <c r="D8" s="23"/>
      <c r="E8" s="23"/>
      <c r="F8" s="23"/>
    </row>
    <row r="9" spans="1:12" ht="77.25" x14ac:dyDescent="0.25">
      <c r="A9" s="161" t="s">
        <v>110</v>
      </c>
      <c r="B9" s="161" t="s">
        <v>127</v>
      </c>
      <c r="C9" s="50" t="s">
        <v>152</v>
      </c>
      <c r="D9" s="347" t="s">
        <v>236</v>
      </c>
      <c r="E9" s="245" t="s">
        <v>153</v>
      </c>
      <c r="F9" s="241"/>
    </row>
    <row r="10" spans="1:12" x14ac:dyDescent="0.25">
      <c r="A10" s="51">
        <v>1</v>
      </c>
      <c r="B10" s="51">
        <v>2</v>
      </c>
      <c r="C10" s="52">
        <v>3</v>
      </c>
      <c r="D10" s="52"/>
      <c r="E10" s="53">
        <v>4</v>
      </c>
      <c r="F10" s="242"/>
    </row>
    <row r="11" spans="1:12" x14ac:dyDescent="0.25">
      <c r="A11" s="29">
        <v>1</v>
      </c>
      <c r="B11" s="27" t="s">
        <v>128</v>
      </c>
      <c r="C11" s="29" t="s">
        <v>108</v>
      </c>
      <c r="D11" s="345"/>
      <c r="E11" s="54"/>
      <c r="F11" s="176"/>
    </row>
    <row r="12" spans="1:12" x14ac:dyDescent="0.25">
      <c r="A12" s="454" t="s">
        <v>129</v>
      </c>
      <c r="B12" s="45" t="s">
        <v>5</v>
      </c>
      <c r="C12" s="154"/>
      <c r="D12" s="154"/>
      <c r="E12" s="154"/>
      <c r="F12" s="243"/>
    </row>
    <row r="13" spans="1:12" x14ac:dyDescent="0.25">
      <c r="A13" s="455"/>
      <c r="B13" s="46" t="s">
        <v>130</v>
      </c>
      <c r="C13" s="155">
        <f>'211'!J25</f>
        <v>27164677.93</v>
      </c>
      <c r="D13" s="155">
        <v>0.96307976799999995</v>
      </c>
      <c r="E13" s="155">
        <f>ROUND((C13*0.22)*D13,2)-0.05</f>
        <v>5755585.3300000001</v>
      </c>
      <c r="F13" s="243"/>
    </row>
    <row r="14" spans="1:12" x14ac:dyDescent="0.25">
      <c r="A14" s="29" t="s">
        <v>131</v>
      </c>
      <c r="B14" s="47" t="s">
        <v>132</v>
      </c>
      <c r="C14" s="149"/>
      <c r="D14" s="149"/>
      <c r="E14" s="246"/>
      <c r="F14" s="244"/>
    </row>
    <row r="15" spans="1:12" x14ac:dyDescent="0.25">
      <c r="A15" s="454" t="s">
        <v>133</v>
      </c>
      <c r="B15" s="45" t="s">
        <v>134</v>
      </c>
      <c r="C15" s="154"/>
      <c r="D15" s="154"/>
      <c r="E15" s="154"/>
      <c r="F15" s="243"/>
    </row>
    <row r="16" spans="1:12" x14ac:dyDescent="0.25">
      <c r="A16" s="455"/>
      <c r="B16" s="46" t="s">
        <v>135</v>
      </c>
      <c r="C16" s="155"/>
      <c r="D16" s="155"/>
      <c r="E16" s="155"/>
      <c r="F16" s="243"/>
    </row>
    <row r="17" spans="1:6" x14ac:dyDescent="0.25">
      <c r="A17" s="454">
        <v>2</v>
      </c>
      <c r="B17" s="48" t="s">
        <v>136</v>
      </c>
      <c r="C17" s="457" t="s">
        <v>108</v>
      </c>
      <c r="D17" s="340"/>
      <c r="E17" s="463"/>
      <c r="F17" s="459"/>
    </row>
    <row r="18" spans="1:6" x14ac:dyDescent="0.25">
      <c r="A18" s="455"/>
      <c r="B18" s="41" t="s">
        <v>137</v>
      </c>
      <c r="C18" s="458"/>
      <c r="D18" s="341"/>
      <c r="E18" s="463"/>
      <c r="F18" s="459"/>
    </row>
    <row r="19" spans="1:6" x14ac:dyDescent="0.25">
      <c r="A19" s="454" t="s">
        <v>138</v>
      </c>
      <c r="B19" s="45" t="s">
        <v>5</v>
      </c>
      <c r="C19" s="154"/>
      <c r="D19" s="154"/>
      <c r="E19" s="154"/>
      <c r="F19" s="243"/>
    </row>
    <row r="20" spans="1:6" x14ac:dyDescent="0.25">
      <c r="A20" s="460"/>
      <c r="B20" s="49" t="s">
        <v>139</v>
      </c>
      <c r="C20" s="156"/>
      <c r="D20" s="156"/>
      <c r="E20" s="156"/>
      <c r="F20" s="243"/>
    </row>
    <row r="21" spans="1:6" x14ac:dyDescent="0.25">
      <c r="A21" s="455"/>
      <c r="B21" s="46" t="s">
        <v>140</v>
      </c>
      <c r="C21" s="155">
        <f>C13</f>
        <v>27164677.93</v>
      </c>
      <c r="D21" s="155">
        <v>0.96307976699999998</v>
      </c>
      <c r="E21" s="155">
        <f>ROUND((C21*0.029)*D21,2)</f>
        <v>758690.8</v>
      </c>
      <c r="F21" s="243"/>
    </row>
    <row r="22" spans="1:6" x14ac:dyDescent="0.25">
      <c r="A22" s="454" t="s">
        <v>141</v>
      </c>
      <c r="B22" s="45" t="s">
        <v>142</v>
      </c>
      <c r="C22" s="154"/>
      <c r="D22" s="154"/>
      <c r="E22" s="154"/>
      <c r="F22" s="243"/>
    </row>
    <row r="23" spans="1:6" x14ac:dyDescent="0.25">
      <c r="A23" s="455"/>
      <c r="B23" s="46" t="s">
        <v>143</v>
      </c>
      <c r="C23" s="155"/>
      <c r="D23" s="155"/>
      <c r="E23" s="155"/>
      <c r="F23" s="243"/>
    </row>
    <row r="24" spans="1:6" x14ac:dyDescent="0.25">
      <c r="A24" s="454" t="s">
        <v>144</v>
      </c>
      <c r="B24" s="45" t="s">
        <v>145</v>
      </c>
      <c r="C24" s="154"/>
      <c r="D24" s="154"/>
      <c r="E24" s="154"/>
      <c r="F24" s="243"/>
    </row>
    <row r="25" spans="1:6" x14ac:dyDescent="0.25">
      <c r="A25" s="455"/>
      <c r="B25" s="46" t="s">
        <v>146</v>
      </c>
      <c r="C25" s="155">
        <f>C13</f>
        <v>27164677.93</v>
      </c>
      <c r="D25" s="155">
        <v>0.96307976699999998</v>
      </c>
      <c r="E25" s="155">
        <f>ROUND((C25*0.002)*D25,2)</f>
        <v>52323.5</v>
      </c>
      <c r="F25" s="243"/>
    </row>
    <row r="26" spans="1:6" x14ac:dyDescent="0.25">
      <c r="A26" s="454" t="s">
        <v>147</v>
      </c>
      <c r="B26" s="45" t="s">
        <v>145</v>
      </c>
      <c r="C26" s="154"/>
      <c r="D26" s="154"/>
      <c r="E26" s="154"/>
      <c r="F26" s="243"/>
    </row>
    <row r="27" spans="1:6" ht="16.5" x14ac:dyDescent="0.25">
      <c r="A27" s="455"/>
      <c r="B27" s="46" t="s">
        <v>148</v>
      </c>
      <c r="C27" s="155"/>
      <c r="D27" s="155"/>
      <c r="E27" s="155"/>
      <c r="F27" s="243"/>
    </row>
    <row r="28" spans="1:6" x14ac:dyDescent="0.25">
      <c r="A28" s="454" t="s">
        <v>149</v>
      </c>
      <c r="B28" s="45" t="s">
        <v>145</v>
      </c>
      <c r="C28" s="154"/>
      <c r="D28" s="154"/>
      <c r="E28" s="154"/>
      <c r="F28" s="243"/>
    </row>
    <row r="29" spans="1:6" ht="16.5" x14ac:dyDescent="0.25">
      <c r="A29" s="455"/>
      <c r="B29" s="46" t="s">
        <v>148</v>
      </c>
      <c r="C29" s="155"/>
      <c r="D29" s="155"/>
      <c r="E29" s="155"/>
      <c r="F29" s="243"/>
    </row>
    <row r="30" spans="1:6" x14ac:dyDescent="0.25">
      <c r="A30" s="454">
        <v>3</v>
      </c>
      <c r="B30" s="48" t="s">
        <v>150</v>
      </c>
      <c r="C30" s="154"/>
      <c r="D30" s="154"/>
      <c r="E30" s="154"/>
      <c r="F30" s="243"/>
    </row>
    <row r="31" spans="1:6" x14ac:dyDescent="0.25">
      <c r="A31" s="455"/>
      <c r="B31" s="41" t="s">
        <v>151</v>
      </c>
      <c r="C31" s="155">
        <f>C13</f>
        <v>27164677.93</v>
      </c>
      <c r="D31" s="155">
        <v>0.96307976699999998</v>
      </c>
      <c r="E31" s="155">
        <f>ROUND((C31*0.051)*D31,2)</f>
        <v>1334249.3400000001</v>
      </c>
      <c r="F31" s="243"/>
    </row>
    <row r="32" spans="1:6" x14ac:dyDescent="0.25">
      <c r="A32" s="29"/>
      <c r="B32" s="160" t="s">
        <v>107</v>
      </c>
      <c r="C32" s="157" t="s">
        <v>108</v>
      </c>
      <c r="D32" s="344"/>
      <c r="E32" s="246">
        <f>E13+E21+E25+E31</f>
        <v>7900848.9699999997</v>
      </c>
      <c r="F32" s="244"/>
    </row>
    <row r="48" spans="1:6" ht="15.75" x14ac:dyDescent="0.25">
      <c r="A48" s="439" t="s">
        <v>103</v>
      </c>
      <c r="B48" s="439"/>
      <c r="C48" s="438" t="s">
        <v>239</v>
      </c>
      <c r="D48" s="438"/>
      <c r="E48" s="438"/>
      <c r="F48" s="438"/>
    </row>
    <row r="49" spans="1:6" x14ac:dyDescent="0.25">
      <c r="A49" s="21"/>
      <c r="B49" s="23"/>
      <c r="C49" s="24"/>
      <c r="D49" s="24"/>
      <c r="E49" s="24"/>
      <c r="F49" s="24"/>
    </row>
    <row r="50" spans="1:6" ht="54" customHeight="1" x14ac:dyDescent="0.25">
      <c r="A50" s="439" t="s">
        <v>104</v>
      </c>
      <c r="B50" s="439"/>
      <c r="C50" s="456" t="s">
        <v>231</v>
      </c>
      <c r="D50" s="456"/>
      <c r="E50" s="456"/>
      <c r="F50" s="456"/>
    </row>
    <row r="51" spans="1:6" x14ac:dyDescent="0.25">
      <c r="A51" s="23"/>
      <c r="B51" s="23"/>
      <c r="C51" s="23"/>
      <c r="D51" s="23"/>
      <c r="E51" s="23"/>
      <c r="F51" s="23"/>
    </row>
    <row r="52" spans="1:6" ht="77.25" x14ac:dyDescent="0.25">
      <c r="A52" s="327" t="s">
        <v>110</v>
      </c>
      <c r="B52" s="327" t="s">
        <v>127</v>
      </c>
      <c r="C52" s="50" t="s">
        <v>152</v>
      </c>
      <c r="D52" s="339" t="s">
        <v>153</v>
      </c>
      <c r="E52" s="241"/>
      <c r="F52" s="241"/>
    </row>
    <row r="53" spans="1:6" x14ac:dyDescent="0.25">
      <c r="A53" s="328">
        <v>1</v>
      </c>
      <c r="B53" s="328">
        <v>2</v>
      </c>
      <c r="C53" s="52">
        <v>3</v>
      </c>
      <c r="D53" s="53">
        <v>4</v>
      </c>
      <c r="E53" s="242"/>
      <c r="F53" s="242"/>
    </row>
    <row r="54" spans="1:6" x14ac:dyDescent="0.25">
      <c r="A54" s="331">
        <v>1</v>
      </c>
      <c r="B54" s="27" t="s">
        <v>128</v>
      </c>
      <c r="C54" s="331" t="s">
        <v>108</v>
      </c>
      <c r="D54" s="54"/>
      <c r="E54" s="176"/>
      <c r="F54" s="176"/>
    </row>
    <row r="55" spans="1:6" x14ac:dyDescent="0.25">
      <c r="A55" s="454" t="s">
        <v>129</v>
      </c>
      <c r="B55" s="45" t="s">
        <v>5</v>
      </c>
      <c r="C55" s="154"/>
      <c r="D55" s="346"/>
      <c r="E55" s="243"/>
      <c r="F55" s="243"/>
    </row>
    <row r="56" spans="1:6" x14ac:dyDescent="0.25">
      <c r="A56" s="455"/>
      <c r="B56" s="46" t="s">
        <v>130</v>
      </c>
      <c r="C56" s="155">
        <f>'211'!J51</f>
        <v>2569969.87</v>
      </c>
      <c r="D56" s="346">
        <f>C56*0.22</f>
        <v>565393.37140000006</v>
      </c>
      <c r="E56" s="243"/>
      <c r="F56" s="243"/>
    </row>
    <row r="57" spans="1:6" x14ac:dyDescent="0.25">
      <c r="A57" s="331" t="s">
        <v>131</v>
      </c>
      <c r="B57" s="47" t="s">
        <v>132</v>
      </c>
      <c r="C57" s="149"/>
      <c r="D57" s="343"/>
      <c r="E57" s="342"/>
      <c r="F57" s="329"/>
    </row>
    <row r="58" spans="1:6" x14ac:dyDescent="0.25">
      <c r="A58" s="454" t="s">
        <v>133</v>
      </c>
      <c r="B58" s="45" t="s">
        <v>134</v>
      </c>
      <c r="C58" s="154"/>
      <c r="D58" s="346"/>
      <c r="E58" s="243"/>
      <c r="F58" s="243"/>
    </row>
    <row r="59" spans="1:6" x14ac:dyDescent="0.25">
      <c r="A59" s="455"/>
      <c r="B59" s="46" t="s">
        <v>135</v>
      </c>
      <c r="C59" s="155"/>
      <c r="D59" s="346"/>
      <c r="E59" s="243"/>
      <c r="F59" s="243"/>
    </row>
    <row r="60" spans="1:6" x14ac:dyDescent="0.25">
      <c r="A60" s="454">
        <v>2</v>
      </c>
      <c r="B60" s="48" t="s">
        <v>136</v>
      </c>
      <c r="C60" s="457" t="s">
        <v>108</v>
      </c>
      <c r="D60" s="463"/>
      <c r="E60" s="459"/>
      <c r="F60" s="459"/>
    </row>
    <row r="61" spans="1:6" x14ac:dyDescent="0.25">
      <c r="A61" s="455"/>
      <c r="B61" s="41" t="s">
        <v>137</v>
      </c>
      <c r="C61" s="458"/>
      <c r="D61" s="463"/>
      <c r="E61" s="459"/>
      <c r="F61" s="459"/>
    </row>
    <row r="62" spans="1:6" x14ac:dyDescent="0.25">
      <c r="A62" s="454" t="s">
        <v>138</v>
      </c>
      <c r="B62" s="45" t="s">
        <v>5</v>
      </c>
      <c r="C62" s="154"/>
      <c r="D62" s="346"/>
      <c r="E62" s="243"/>
      <c r="F62" s="243"/>
    </row>
    <row r="63" spans="1:6" x14ac:dyDescent="0.25">
      <c r="A63" s="460"/>
      <c r="B63" s="49" t="s">
        <v>139</v>
      </c>
      <c r="C63" s="156"/>
      <c r="D63" s="346"/>
      <c r="E63" s="243"/>
      <c r="F63" s="243"/>
    </row>
    <row r="64" spans="1:6" x14ac:dyDescent="0.25">
      <c r="A64" s="455"/>
      <c r="B64" s="46" t="s">
        <v>140</v>
      </c>
      <c r="C64" s="155">
        <f>C56</f>
        <v>2569969.87</v>
      </c>
      <c r="D64" s="346">
        <f>C64*0.029</f>
        <v>74529.126230000009</v>
      </c>
      <c r="E64" s="243"/>
      <c r="F64" s="243"/>
    </row>
    <row r="65" spans="1:6" x14ac:dyDescent="0.25">
      <c r="A65" s="454" t="s">
        <v>141</v>
      </c>
      <c r="B65" s="45" t="s">
        <v>142</v>
      </c>
      <c r="C65" s="154"/>
      <c r="D65" s="346"/>
      <c r="E65" s="243"/>
      <c r="F65" s="243"/>
    </row>
    <row r="66" spans="1:6" x14ac:dyDescent="0.25">
      <c r="A66" s="455"/>
      <c r="B66" s="46" t="s">
        <v>143</v>
      </c>
      <c r="C66" s="155"/>
      <c r="D66" s="346"/>
      <c r="E66" s="243"/>
      <c r="F66" s="243"/>
    </row>
    <row r="67" spans="1:6" x14ac:dyDescent="0.25">
      <c r="A67" s="454" t="s">
        <v>144</v>
      </c>
      <c r="B67" s="45" t="s">
        <v>145</v>
      </c>
      <c r="C67" s="154"/>
      <c r="D67" s="346"/>
      <c r="E67" s="243"/>
      <c r="F67" s="243"/>
    </row>
    <row r="68" spans="1:6" x14ac:dyDescent="0.25">
      <c r="A68" s="455"/>
      <c r="B68" s="46" t="s">
        <v>146</v>
      </c>
      <c r="C68" s="155">
        <f>C56</f>
        <v>2569969.87</v>
      </c>
      <c r="D68" s="346">
        <f>C68*0.002</f>
        <v>5139.9397400000007</v>
      </c>
      <c r="E68" s="243"/>
      <c r="F68" s="243"/>
    </row>
    <row r="69" spans="1:6" x14ac:dyDescent="0.25">
      <c r="A69" s="454" t="s">
        <v>147</v>
      </c>
      <c r="B69" s="45" t="s">
        <v>145</v>
      </c>
      <c r="C69" s="154"/>
      <c r="D69" s="346"/>
      <c r="E69" s="243"/>
      <c r="F69" s="243"/>
    </row>
    <row r="70" spans="1:6" ht="16.5" x14ac:dyDescent="0.25">
      <c r="A70" s="455"/>
      <c r="B70" s="46" t="s">
        <v>148</v>
      </c>
      <c r="C70" s="155"/>
      <c r="D70" s="346"/>
      <c r="E70" s="243"/>
      <c r="F70" s="243"/>
    </row>
    <row r="71" spans="1:6" x14ac:dyDescent="0.25">
      <c r="A71" s="454" t="s">
        <v>149</v>
      </c>
      <c r="B71" s="45" t="s">
        <v>145</v>
      </c>
      <c r="C71" s="154"/>
      <c r="D71" s="346"/>
      <c r="E71" s="243"/>
      <c r="F71" s="243"/>
    </row>
    <row r="72" spans="1:6" ht="16.5" x14ac:dyDescent="0.25">
      <c r="A72" s="455"/>
      <c r="B72" s="46" t="s">
        <v>148</v>
      </c>
      <c r="C72" s="155"/>
      <c r="D72" s="346"/>
      <c r="E72" s="243"/>
      <c r="F72" s="243"/>
    </row>
    <row r="73" spans="1:6" x14ac:dyDescent="0.25">
      <c r="A73" s="454">
        <v>3</v>
      </c>
      <c r="B73" s="48" t="s">
        <v>150</v>
      </c>
      <c r="C73" s="154"/>
      <c r="D73" s="346"/>
      <c r="E73" s="243"/>
      <c r="F73" s="243"/>
    </row>
    <row r="74" spans="1:6" x14ac:dyDescent="0.25">
      <c r="A74" s="455"/>
      <c r="B74" s="41" t="s">
        <v>151</v>
      </c>
      <c r="C74" s="155">
        <f>C56</f>
        <v>2569969.87</v>
      </c>
      <c r="D74" s="346">
        <f>C74*0.051-0.01</f>
        <v>131068.45337</v>
      </c>
      <c r="E74" s="243"/>
      <c r="F74" s="243"/>
    </row>
    <row r="75" spans="1:6" x14ac:dyDescent="0.25">
      <c r="A75" s="331"/>
      <c r="B75" s="326" t="s">
        <v>107</v>
      </c>
      <c r="C75" s="330" t="s">
        <v>108</v>
      </c>
      <c r="D75" s="343">
        <f>D56+D64+D68+D74</f>
        <v>776130.89074000006</v>
      </c>
      <c r="E75" s="342"/>
      <c r="F75" s="329"/>
    </row>
  </sheetData>
  <mergeCells count="36">
    <mergeCell ref="D60:D61"/>
    <mergeCell ref="A5:B5"/>
    <mergeCell ref="C5:F5"/>
    <mergeCell ref="A7:B7"/>
    <mergeCell ref="C7:F7"/>
    <mergeCell ref="A17:A18"/>
    <mergeCell ref="C17:C18"/>
    <mergeCell ref="F17:F18"/>
    <mergeCell ref="A28:A29"/>
    <mergeCell ref="A30:A31"/>
    <mergeCell ref="A19:A21"/>
    <mergeCell ref="E17:E18"/>
    <mergeCell ref="A22:A23"/>
    <mergeCell ref="A24:A25"/>
    <mergeCell ref="A26:A27"/>
    <mergeCell ref="A1:F1"/>
    <mergeCell ref="A2:F2"/>
    <mergeCell ref="A3:F3"/>
    <mergeCell ref="A12:A13"/>
    <mergeCell ref="A15:A16"/>
    <mergeCell ref="A69:A70"/>
    <mergeCell ref="A71:A72"/>
    <mergeCell ref="A73:A74"/>
    <mergeCell ref="A48:B48"/>
    <mergeCell ref="C48:F48"/>
    <mergeCell ref="A50:B50"/>
    <mergeCell ref="C50:F50"/>
    <mergeCell ref="A55:A56"/>
    <mergeCell ref="A58:A59"/>
    <mergeCell ref="A60:A61"/>
    <mergeCell ref="C60:C61"/>
    <mergeCell ref="E60:E61"/>
    <mergeCell ref="F60:F61"/>
    <mergeCell ref="A62:A64"/>
    <mergeCell ref="A65:A66"/>
    <mergeCell ref="A67:A6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D30" sqref="D30:E32"/>
    </sheetView>
  </sheetViews>
  <sheetFormatPr defaultRowHeight="15" x14ac:dyDescent="0.25"/>
  <cols>
    <col min="1" max="1" width="11.5703125" customWidth="1"/>
    <col min="2" max="2" width="28.28515625" customWidth="1"/>
    <col min="3" max="3" width="17.7109375" bestFit="1" customWidth="1"/>
    <col min="4" max="4" width="14.5703125" bestFit="1" customWidth="1"/>
    <col min="5" max="5" width="24.28515625" customWidth="1"/>
  </cols>
  <sheetData>
    <row r="1" spans="1:6" ht="15.75" x14ac:dyDescent="0.25">
      <c r="A1" s="432" t="s">
        <v>298</v>
      </c>
      <c r="B1" s="432"/>
      <c r="C1" s="432"/>
      <c r="D1" s="432"/>
      <c r="E1" s="432"/>
      <c r="F1" t="s">
        <v>297</v>
      </c>
    </row>
    <row r="2" spans="1:6" x14ac:dyDescent="0.25">
      <c r="A2" s="175"/>
      <c r="B2" s="235"/>
      <c r="C2" s="235"/>
      <c r="D2" s="236"/>
      <c r="E2" s="237"/>
    </row>
    <row r="3" spans="1:6" ht="15.75" x14ac:dyDescent="0.25">
      <c r="A3" s="174" t="s">
        <v>103</v>
      </c>
      <c r="B3" s="174"/>
      <c r="C3" s="174"/>
      <c r="D3" s="174"/>
      <c r="E3" s="233">
        <v>831</v>
      </c>
    </row>
    <row r="4" spans="1:6" x14ac:dyDescent="0.25">
      <c r="A4" s="20"/>
      <c r="B4" s="20"/>
      <c r="C4" s="20"/>
      <c r="D4" s="20"/>
      <c r="E4" s="20"/>
    </row>
    <row r="5" spans="1:6" ht="29.25" customHeight="1" x14ac:dyDescent="0.25">
      <c r="A5" s="439" t="s">
        <v>104</v>
      </c>
      <c r="B5" s="439"/>
      <c r="C5" s="449" t="s">
        <v>231</v>
      </c>
      <c r="D5" s="449"/>
      <c r="E5" s="449"/>
    </row>
    <row r="6" spans="1:6" x14ac:dyDescent="0.25">
      <c r="A6" s="22"/>
      <c r="B6" s="22"/>
      <c r="C6" s="22"/>
      <c r="D6" s="22"/>
      <c r="E6" s="22"/>
    </row>
    <row r="7" spans="1:6" ht="51" customHeight="1" x14ac:dyDescent="0.25">
      <c r="A7" s="234" t="s">
        <v>110</v>
      </c>
      <c r="B7" s="436" t="s">
        <v>117</v>
      </c>
      <c r="C7" s="472"/>
      <c r="D7" s="467" t="s">
        <v>279</v>
      </c>
      <c r="E7" s="468"/>
    </row>
    <row r="8" spans="1:6" x14ac:dyDescent="0.25">
      <c r="A8" s="232">
        <v>1</v>
      </c>
      <c r="B8" s="436">
        <v>2</v>
      </c>
      <c r="C8" s="472"/>
      <c r="D8" s="436">
        <v>3</v>
      </c>
      <c r="E8" s="472"/>
    </row>
    <row r="9" spans="1:6" ht="27" customHeight="1" x14ac:dyDescent="0.25">
      <c r="A9" s="31">
        <v>1</v>
      </c>
      <c r="B9" s="467" t="s">
        <v>280</v>
      </c>
      <c r="C9" s="468"/>
      <c r="D9" s="364"/>
      <c r="E9" s="365">
        <v>13345.36</v>
      </c>
    </row>
    <row r="10" spans="1:6" x14ac:dyDescent="0.25">
      <c r="A10" s="31"/>
      <c r="B10" s="473"/>
      <c r="C10" s="474"/>
      <c r="D10" s="364"/>
      <c r="E10" s="365"/>
    </row>
    <row r="11" spans="1:6" x14ac:dyDescent="0.25">
      <c r="A11" s="41"/>
      <c r="B11" s="464" t="s">
        <v>107</v>
      </c>
      <c r="C11" s="465"/>
      <c r="D11" s="334"/>
      <c r="E11" s="366">
        <f>E9+E10</f>
        <v>13345.36</v>
      </c>
    </row>
    <row r="12" spans="1:6" x14ac:dyDescent="0.25">
      <c r="A12" s="175"/>
      <c r="B12" s="226"/>
      <c r="C12" s="226"/>
      <c r="D12" s="227"/>
      <c r="E12" s="228"/>
    </row>
    <row r="13" spans="1:6" ht="15.75" x14ac:dyDescent="0.25">
      <c r="A13" s="174" t="s">
        <v>103</v>
      </c>
      <c r="B13" s="174"/>
      <c r="C13" s="174"/>
      <c r="D13" s="174"/>
      <c r="E13" s="170">
        <v>852</v>
      </c>
    </row>
    <row r="14" spans="1:6" x14ac:dyDescent="0.25">
      <c r="A14" s="20"/>
      <c r="B14" s="20"/>
      <c r="C14" s="20"/>
      <c r="D14" s="20"/>
      <c r="E14" s="20"/>
    </row>
    <row r="15" spans="1:6" ht="15.75" x14ac:dyDescent="0.25">
      <c r="A15" s="439" t="s">
        <v>104</v>
      </c>
      <c r="B15" s="439"/>
      <c r="C15" s="449" t="s">
        <v>231</v>
      </c>
      <c r="D15" s="449"/>
      <c r="E15" s="449"/>
    </row>
    <row r="16" spans="1:6" x14ac:dyDescent="0.25">
      <c r="A16" s="22"/>
      <c r="B16" s="22"/>
      <c r="C16" s="22"/>
      <c r="D16" s="22"/>
      <c r="E16" s="22"/>
    </row>
    <row r="17" spans="1:5" ht="44.25" customHeight="1" x14ac:dyDescent="0.25">
      <c r="A17" s="25" t="s">
        <v>110</v>
      </c>
      <c r="B17" s="25" t="s">
        <v>117</v>
      </c>
      <c r="C17" s="25" t="s">
        <v>154</v>
      </c>
      <c r="D17" s="25" t="s">
        <v>155</v>
      </c>
      <c r="E17" s="42" t="s">
        <v>156</v>
      </c>
    </row>
    <row r="18" spans="1:5" x14ac:dyDescent="0.25">
      <c r="A18" s="26">
        <v>1</v>
      </c>
      <c r="B18" s="26">
        <v>2</v>
      </c>
      <c r="C18" s="26">
        <v>3</v>
      </c>
      <c r="D18" s="26">
        <v>4</v>
      </c>
      <c r="E18" s="38">
        <v>5</v>
      </c>
    </row>
    <row r="19" spans="1:5" x14ac:dyDescent="0.25">
      <c r="A19" s="31">
        <v>1</v>
      </c>
      <c r="B19" s="41" t="s">
        <v>247</v>
      </c>
      <c r="C19" s="44"/>
      <c r="D19" s="28"/>
      <c r="E19" s="172"/>
    </row>
    <row r="20" spans="1:5" x14ac:dyDescent="0.25">
      <c r="A20" s="31">
        <v>2</v>
      </c>
      <c r="B20" s="41" t="s">
        <v>271</v>
      </c>
      <c r="C20" s="44"/>
      <c r="D20" s="32"/>
      <c r="E20" s="210"/>
    </row>
    <row r="21" spans="1:5" x14ac:dyDescent="0.25">
      <c r="A21" s="31">
        <v>3</v>
      </c>
      <c r="B21" s="41" t="s">
        <v>311</v>
      </c>
      <c r="C21" s="44"/>
      <c r="D21" s="32"/>
      <c r="E21" s="274"/>
    </row>
    <row r="22" spans="1:5" x14ac:dyDescent="0.25">
      <c r="A22" s="41"/>
      <c r="B22" s="229" t="s">
        <v>107</v>
      </c>
      <c r="C22" s="28"/>
      <c r="D22" s="29" t="s">
        <v>108</v>
      </c>
      <c r="E22" s="230">
        <f>E19+E20+E21</f>
        <v>0</v>
      </c>
    </row>
    <row r="23" spans="1:5" ht="15.75" customHeight="1" x14ac:dyDescent="0.25"/>
    <row r="24" spans="1:5" ht="15.75" x14ac:dyDescent="0.25">
      <c r="A24" s="174" t="s">
        <v>103</v>
      </c>
      <c r="B24" s="174"/>
      <c r="C24" s="174"/>
      <c r="D24" s="174"/>
      <c r="E24" s="224">
        <v>853</v>
      </c>
    </row>
    <row r="25" spans="1:5" x14ac:dyDescent="0.25">
      <c r="A25" s="20"/>
      <c r="B25" s="20"/>
      <c r="C25" s="20"/>
      <c r="D25" s="20"/>
      <c r="E25" s="20"/>
    </row>
    <row r="26" spans="1:5" ht="18.75" customHeight="1" x14ac:dyDescent="0.25">
      <c r="A26" s="439" t="s">
        <v>104</v>
      </c>
      <c r="B26" s="439"/>
      <c r="C26" s="449" t="s">
        <v>231</v>
      </c>
      <c r="D26" s="449"/>
      <c r="E26" s="449"/>
    </row>
    <row r="27" spans="1:5" x14ac:dyDescent="0.25">
      <c r="A27" s="22"/>
      <c r="B27" s="22"/>
      <c r="C27" s="22"/>
      <c r="D27" s="22"/>
      <c r="E27" s="22"/>
    </row>
    <row r="28" spans="1:5" ht="51" customHeight="1" x14ac:dyDescent="0.25">
      <c r="A28" s="225" t="s">
        <v>110</v>
      </c>
      <c r="B28" s="436" t="s">
        <v>117</v>
      </c>
      <c r="C28" s="472"/>
      <c r="D28" s="467" t="s">
        <v>278</v>
      </c>
      <c r="E28" s="468"/>
    </row>
    <row r="29" spans="1:5" x14ac:dyDescent="0.25">
      <c r="A29" s="223">
        <v>1</v>
      </c>
      <c r="B29" s="436">
        <v>2</v>
      </c>
      <c r="C29" s="472"/>
      <c r="D29" s="436">
        <v>3</v>
      </c>
      <c r="E29" s="472"/>
    </row>
    <row r="30" spans="1:5" ht="27" customHeight="1" x14ac:dyDescent="0.25">
      <c r="A30" s="31">
        <v>1</v>
      </c>
      <c r="B30" s="467" t="s">
        <v>286</v>
      </c>
      <c r="C30" s="468"/>
      <c r="D30" s="469">
        <f>11174.95-D31-D32</f>
        <v>8174.9500000000007</v>
      </c>
      <c r="E30" s="470"/>
    </row>
    <row r="31" spans="1:5" ht="25.5" customHeight="1" x14ac:dyDescent="0.25">
      <c r="A31" s="31">
        <v>2</v>
      </c>
      <c r="B31" s="467" t="s">
        <v>376</v>
      </c>
      <c r="C31" s="468"/>
      <c r="D31" s="469">
        <v>1700</v>
      </c>
      <c r="E31" s="470"/>
    </row>
    <row r="32" spans="1:5" ht="25.5" customHeight="1" x14ac:dyDescent="0.25">
      <c r="A32" s="31">
        <v>3</v>
      </c>
      <c r="B32" s="467" t="s">
        <v>377</v>
      </c>
      <c r="C32" s="468"/>
      <c r="D32" s="469">
        <v>1300</v>
      </c>
      <c r="E32" s="470"/>
    </row>
    <row r="33" spans="1:5" x14ac:dyDescent="0.25">
      <c r="A33" s="41"/>
      <c r="B33" s="464" t="s">
        <v>107</v>
      </c>
      <c r="C33" s="465"/>
      <c r="D33" s="334"/>
      <c r="E33" s="335">
        <f>D30+D31+D32</f>
        <v>11174.95</v>
      </c>
    </row>
    <row r="34" spans="1:5" x14ac:dyDescent="0.25">
      <c r="A34" s="175"/>
      <c r="B34" s="235"/>
      <c r="C34" s="235"/>
      <c r="D34" s="236"/>
      <c r="E34" s="235"/>
    </row>
    <row r="35" spans="1:5" x14ac:dyDescent="0.25">
      <c r="A35" s="175"/>
      <c r="B35" s="235"/>
      <c r="C35" s="235"/>
      <c r="D35" s="236"/>
      <c r="E35" s="235"/>
    </row>
    <row r="36" spans="1:5" x14ac:dyDescent="0.25">
      <c r="A36" s="175"/>
      <c r="B36" s="235"/>
      <c r="C36" s="235"/>
      <c r="D36" s="236"/>
      <c r="E36" s="235"/>
    </row>
    <row r="37" spans="1:5" x14ac:dyDescent="0.25">
      <c r="A37" s="175"/>
      <c r="B37" s="235"/>
      <c r="C37" s="235"/>
      <c r="D37" s="236"/>
      <c r="E37" s="235"/>
    </row>
    <row r="38" spans="1:5" x14ac:dyDescent="0.25">
      <c r="A38" s="175"/>
      <c r="B38" s="235"/>
      <c r="C38" s="235"/>
      <c r="D38" s="236"/>
      <c r="E38" s="235"/>
    </row>
    <row r="39" spans="1:5" x14ac:dyDescent="0.25">
      <c r="A39" s="175"/>
      <c r="B39" s="235"/>
      <c r="C39" s="235"/>
      <c r="D39" s="236"/>
      <c r="E39" s="235"/>
    </row>
    <row r="40" spans="1:5" x14ac:dyDescent="0.25">
      <c r="A40" s="175"/>
      <c r="B40" s="235"/>
      <c r="C40" s="235"/>
      <c r="D40" s="236"/>
      <c r="E40" s="235"/>
    </row>
    <row r="41" spans="1:5" ht="15.75" x14ac:dyDescent="0.25">
      <c r="A41" s="174" t="s">
        <v>103</v>
      </c>
      <c r="B41" s="174"/>
      <c r="C41" s="174"/>
      <c r="D41" s="174"/>
      <c r="E41" s="287">
        <v>831</v>
      </c>
    </row>
    <row r="42" spans="1:5" x14ac:dyDescent="0.25">
      <c r="A42" s="20"/>
      <c r="B42" s="20"/>
      <c r="C42" s="20"/>
      <c r="D42" s="20"/>
      <c r="E42" s="20"/>
    </row>
    <row r="43" spans="1:5" ht="54" customHeight="1" x14ac:dyDescent="0.25">
      <c r="A43" s="439" t="s">
        <v>104</v>
      </c>
      <c r="B43" s="439"/>
      <c r="C43" s="471" t="s">
        <v>24</v>
      </c>
      <c r="D43" s="471"/>
      <c r="E43" s="471"/>
    </row>
    <row r="44" spans="1:5" x14ac:dyDescent="0.25">
      <c r="A44" s="22"/>
      <c r="B44" s="22"/>
      <c r="C44" s="22"/>
      <c r="D44" s="22"/>
      <c r="E44" s="22"/>
    </row>
    <row r="45" spans="1:5" x14ac:dyDescent="0.25">
      <c r="A45" s="288" t="s">
        <v>110</v>
      </c>
      <c r="B45" s="436" t="s">
        <v>117</v>
      </c>
      <c r="C45" s="472"/>
      <c r="D45" s="467" t="s">
        <v>279</v>
      </c>
      <c r="E45" s="468"/>
    </row>
    <row r="46" spans="1:5" x14ac:dyDescent="0.25">
      <c r="A46" s="286">
        <v>1</v>
      </c>
      <c r="B46" s="436">
        <v>2</v>
      </c>
      <c r="C46" s="472"/>
      <c r="D46" s="436">
        <v>3</v>
      </c>
      <c r="E46" s="472"/>
    </row>
    <row r="47" spans="1:5" ht="23.25" customHeight="1" x14ac:dyDescent="0.25">
      <c r="A47" s="31">
        <v>1</v>
      </c>
      <c r="B47" s="467" t="s">
        <v>320</v>
      </c>
      <c r="C47" s="468"/>
      <c r="D47" s="469"/>
      <c r="E47" s="470"/>
    </row>
    <row r="48" spans="1:5" ht="26.25" customHeight="1" x14ac:dyDescent="0.25">
      <c r="A48" s="31">
        <v>2</v>
      </c>
      <c r="B48" s="467" t="s">
        <v>321</v>
      </c>
      <c r="C48" s="468"/>
      <c r="D48" s="469"/>
      <c r="E48" s="470"/>
    </row>
    <row r="49" spans="1:5" ht="26.25" customHeight="1" x14ac:dyDescent="0.25">
      <c r="A49" s="31">
        <v>3</v>
      </c>
      <c r="B49" s="467" t="s">
        <v>324</v>
      </c>
      <c r="C49" s="468"/>
      <c r="D49" s="469"/>
      <c r="E49" s="470"/>
    </row>
    <row r="50" spans="1:5" x14ac:dyDescent="0.25">
      <c r="A50" s="41"/>
      <c r="B50" s="464" t="s">
        <v>107</v>
      </c>
      <c r="C50" s="465"/>
      <c r="D50" s="466">
        <f>D47+D49+D48</f>
        <v>0</v>
      </c>
      <c r="E50" s="465"/>
    </row>
    <row r="52" spans="1:5" ht="15.75" x14ac:dyDescent="0.25">
      <c r="A52" s="174" t="s">
        <v>103</v>
      </c>
      <c r="B52" s="174"/>
      <c r="C52" s="174"/>
      <c r="D52" s="174"/>
      <c r="E52" s="302">
        <v>852</v>
      </c>
    </row>
    <row r="53" spans="1:5" x14ac:dyDescent="0.25">
      <c r="A53" s="20"/>
      <c r="B53" s="20"/>
      <c r="C53" s="20"/>
      <c r="D53" s="20"/>
      <c r="E53" s="20"/>
    </row>
    <row r="54" spans="1:5" ht="52.5" customHeight="1" x14ac:dyDescent="0.25">
      <c r="A54" s="439" t="s">
        <v>104</v>
      </c>
      <c r="B54" s="439"/>
      <c r="C54" s="471" t="s">
        <v>24</v>
      </c>
      <c r="D54" s="471"/>
      <c r="E54" s="471"/>
    </row>
    <row r="55" spans="1:5" x14ac:dyDescent="0.25">
      <c r="A55" s="22"/>
      <c r="B55" s="22"/>
      <c r="C55" s="22"/>
      <c r="D55" s="22"/>
      <c r="E55" s="22"/>
    </row>
    <row r="56" spans="1:5" x14ac:dyDescent="0.25">
      <c r="A56" s="303" t="s">
        <v>110</v>
      </c>
      <c r="B56" s="436" t="s">
        <v>117</v>
      </c>
      <c r="C56" s="472"/>
      <c r="D56" s="467" t="s">
        <v>278</v>
      </c>
      <c r="E56" s="468"/>
    </row>
    <row r="57" spans="1:5" x14ac:dyDescent="0.25">
      <c r="A57" s="301">
        <v>1</v>
      </c>
      <c r="B57" s="436">
        <v>2</v>
      </c>
      <c r="C57" s="472"/>
      <c r="D57" s="436">
        <v>3</v>
      </c>
      <c r="E57" s="472"/>
    </row>
    <row r="58" spans="1:5" ht="25.5" customHeight="1" x14ac:dyDescent="0.25">
      <c r="A58" s="31">
        <v>1</v>
      </c>
      <c r="B58" s="467" t="s">
        <v>326</v>
      </c>
      <c r="C58" s="468"/>
      <c r="D58" s="469"/>
      <c r="E58" s="470"/>
    </row>
    <row r="59" spans="1:5" x14ac:dyDescent="0.25">
      <c r="A59" s="31">
        <v>2</v>
      </c>
      <c r="B59" s="467"/>
      <c r="C59" s="468"/>
      <c r="D59" s="469"/>
      <c r="E59" s="470"/>
    </row>
    <row r="60" spans="1:5" x14ac:dyDescent="0.25">
      <c r="A60" s="31">
        <v>3</v>
      </c>
      <c r="B60" s="467"/>
      <c r="C60" s="468"/>
      <c r="D60" s="469"/>
      <c r="E60" s="470"/>
    </row>
    <row r="61" spans="1:5" x14ac:dyDescent="0.25">
      <c r="A61" s="41"/>
      <c r="B61" s="464" t="s">
        <v>107</v>
      </c>
      <c r="C61" s="465"/>
      <c r="D61" s="466">
        <f>D58+D59+D60</f>
        <v>0</v>
      </c>
      <c r="E61" s="465"/>
    </row>
    <row r="63" spans="1:5" ht="15.75" x14ac:dyDescent="0.25">
      <c r="A63" s="174" t="s">
        <v>103</v>
      </c>
      <c r="B63" s="174"/>
      <c r="C63" s="174"/>
      <c r="D63" s="174"/>
      <c r="E63" s="293">
        <v>853</v>
      </c>
    </row>
    <row r="64" spans="1:5" x14ac:dyDescent="0.25">
      <c r="A64" s="20"/>
      <c r="B64" s="20"/>
      <c r="C64" s="20"/>
      <c r="D64" s="20"/>
      <c r="E64" s="20"/>
    </row>
    <row r="65" spans="1:5" ht="52.5" customHeight="1" x14ac:dyDescent="0.25">
      <c r="A65" s="439" t="s">
        <v>104</v>
      </c>
      <c r="B65" s="439"/>
      <c r="C65" s="471" t="s">
        <v>24</v>
      </c>
      <c r="D65" s="471"/>
      <c r="E65" s="471"/>
    </row>
    <row r="66" spans="1:5" x14ac:dyDescent="0.25">
      <c r="A66" s="22"/>
      <c r="B66" s="22"/>
      <c r="C66" s="22"/>
      <c r="D66" s="22"/>
      <c r="E66" s="22"/>
    </row>
    <row r="67" spans="1:5" x14ac:dyDescent="0.25">
      <c r="A67" s="294" t="s">
        <v>110</v>
      </c>
      <c r="B67" s="436" t="s">
        <v>117</v>
      </c>
      <c r="C67" s="472"/>
      <c r="D67" s="467" t="s">
        <v>278</v>
      </c>
      <c r="E67" s="468"/>
    </row>
    <row r="68" spans="1:5" x14ac:dyDescent="0.25">
      <c r="A68" s="291">
        <v>1</v>
      </c>
      <c r="B68" s="436">
        <v>2</v>
      </c>
      <c r="C68" s="472"/>
      <c r="D68" s="436">
        <v>3</v>
      </c>
      <c r="E68" s="472"/>
    </row>
    <row r="69" spans="1:5" ht="15" customHeight="1" x14ac:dyDescent="0.25">
      <c r="A69" s="31">
        <v>1</v>
      </c>
      <c r="B69" s="467" t="s">
        <v>288</v>
      </c>
      <c r="C69" s="468"/>
      <c r="D69" s="469"/>
      <c r="E69" s="470"/>
    </row>
    <row r="70" spans="1:5" x14ac:dyDescent="0.25">
      <c r="A70" s="31">
        <v>2</v>
      </c>
      <c r="B70" s="467"/>
      <c r="C70" s="468"/>
      <c r="D70" s="469"/>
      <c r="E70" s="470"/>
    </row>
    <row r="71" spans="1:5" x14ac:dyDescent="0.25">
      <c r="A71" s="31">
        <v>3</v>
      </c>
      <c r="B71" s="467"/>
      <c r="C71" s="468"/>
      <c r="D71" s="469"/>
      <c r="E71" s="470"/>
    </row>
    <row r="72" spans="1:5" x14ac:dyDescent="0.25">
      <c r="A72" s="41"/>
      <c r="B72" s="464" t="s">
        <v>107</v>
      </c>
      <c r="C72" s="465"/>
      <c r="D72" s="466">
        <f>D69+D70+D71</f>
        <v>0</v>
      </c>
      <c r="E72" s="465"/>
    </row>
  </sheetData>
  <mergeCells count="67">
    <mergeCell ref="B72:C72"/>
    <mergeCell ref="D72:E72"/>
    <mergeCell ref="B69:C69"/>
    <mergeCell ref="D69:E69"/>
    <mergeCell ref="B70:C70"/>
    <mergeCell ref="D70:E70"/>
    <mergeCell ref="B71:C71"/>
    <mergeCell ref="D71:E71"/>
    <mergeCell ref="A65:B65"/>
    <mergeCell ref="C65:E65"/>
    <mergeCell ref="B67:C67"/>
    <mergeCell ref="D67:E67"/>
    <mergeCell ref="B68:C68"/>
    <mergeCell ref="D68:E68"/>
    <mergeCell ref="B47:C47"/>
    <mergeCell ref="D47:E47"/>
    <mergeCell ref="B49:C49"/>
    <mergeCell ref="D49:E49"/>
    <mergeCell ref="B50:C50"/>
    <mergeCell ref="D50:E50"/>
    <mergeCell ref="B48:C48"/>
    <mergeCell ref="D48:E48"/>
    <mergeCell ref="A43:B43"/>
    <mergeCell ref="C43:E43"/>
    <mergeCell ref="B45:C45"/>
    <mergeCell ref="D45:E45"/>
    <mergeCell ref="B46:C46"/>
    <mergeCell ref="D46:E46"/>
    <mergeCell ref="B31:C31"/>
    <mergeCell ref="B33:C33"/>
    <mergeCell ref="B30:C30"/>
    <mergeCell ref="D30:E30"/>
    <mergeCell ref="B32:C32"/>
    <mergeCell ref="D32:E32"/>
    <mergeCell ref="D31:E31"/>
    <mergeCell ref="A1:E1"/>
    <mergeCell ref="C15:E15"/>
    <mergeCell ref="A5:B5"/>
    <mergeCell ref="C5:E5"/>
    <mergeCell ref="B7:C7"/>
    <mergeCell ref="B10:C10"/>
    <mergeCell ref="B11:C11"/>
    <mergeCell ref="D7:E7"/>
    <mergeCell ref="B8:C8"/>
    <mergeCell ref="D8:E8"/>
    <mergeCell ref="B28:C28"/>
    <mergeCell ref="D28:E28"/>
    <mergeCell ref="B29:C29"/>
    <mergeCell ref="B9:C9"/>
    <mergeCell ref="A26:B26"/>
    <mergeCell ref="C26:E26"/>
    <mergeCell ref="A15:B15"/>
    <mergeCell ref="D29:E29"/>
    <mergeCell ref="A54:B54"/>
    <mergeCell ref="C54:E54"/>
    <mergeCell ref="B56:C56"/>
    <mergeCell ref="D56:E56"/>
    <mergeCell ref="B57:C57"/>
    <mergeCell ref="D57:E57"/>
    <mergeCell ref="B61:C61"/>
    <mergeCell ref="D61:E61"/>
    <mergeCell ref="B58:C58"/>
    <mergeCell ref="D58:E58"/>
    <mergeCell ref="B59:C59"/>
    <mergeCell ref="D59:E59"/>
    <mergeCell ref="B60:C60"/>
    <mergeCell ref="D60:E6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титульный</vt:lpstr>
      <vt:lpstr>таб1</vt:lpstr>
      <vt:lpstr>таб2</vt:lpstr>
      <vt:lpstr>таб2.1</vt:lpstr>
      <vt:lpstr>ср. во врем расп</vt:lpstr>
      <vt:lpstr>211</vt:lpstr>
      <vt:lpstr>212</vt:lpstr>
      <vt:lpstr>213</vt:lpstr>
      <vt:lpstr>290</vt:lpstr>
      <vt:lpstr>221.223</vt:lpstr>
      <vt:lpstr>225.226</vt:lpstr>
      <vt:lpstr>310</vt:lpstr>
      <vt:lpstr>340</vt:lpstr>
      <vt:lpstr>016 форма</vt:lpstr>
      <vt:lpstr>ИТОГИ</vt:lpstr>
      <vt:lpstr>'310'!Область_печати</vt:lpstr>
      <vt:lpstr>'340'!Область_печати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FedorovaMN</dc:creator>
  <cp:lastModifiedBy>home</cp:lastModifiedBy>
  <cp:lastPrinted>2020-01-28T23:20:00Z</cp:lastPrinted>
  <dcterms:created xsi:type="dcterms:W3CDTF">2016-02-01T12:22:48Z</dcterms:created>
  <dcterms:modified xsi:type="dcterms:W3CDTF">2020-01-28T23:20:13Z</dcterms:modified>
</cp:coreProperties>
</file>